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46002\Documents\Main folder\Work\Supervision Solution\Template\"/>
    </mc:Choice>
  </mc:AlternateContent>
  <workbookProtection workbookPassword="E47D" lockStructure="1"/>
  <bookViews>
    <workbookView xWindow="0" yWindow="0" windowWidth="19200" windowHeight="10980" tabRatio="929"/>
  </bookViews>
  <sheets>
    <sheet name="CVR" sheetId="39" r:id="rId1"/>
    <sheet name="TOC" sheetId="38" r:id="rId2"/>
    <sheet name="Map" sheetId="101" r:id="rId3"/>
    <sheet name="Form 11" sheetId="63" r:id="rId4"/>
    <sheet name="Form 12" sheetId="59" r:id="rId5"/>
    <sheet name="Form 21" sheetId="58" r:id="rId6"/>
    <sheet name="Form 22" sheetId="57" r:id="rId7"/>
    <sheet name="Form 31" sheetId="83" r:id="rId8"/>
    <sheet name="Form 32" sheetId="80" r:id="rId9"/>
    <sheet name="Form 33" sheetId="81" r:id="rId10"/>
    <sheet name="Form 41" sheetId="74" r:id="rId11"/>
    <sheet name="Form 42" sheetId="66" r:id="rId12"/>
    <sheet name="Form 43" sheetId="73" r:id="rId13"/>
    <sheet name="Form 44" sheetId="75" r:id="rId14"/>
    <sheet name="Form 45" sheetId="122" r:id="rId15"/>
    <sheet name="Form 51" sheetId="68" r:id="rId16"/>
    <sheet name="Form 52" sheetId="76" r:id="rId17"/>
    <sheet name="Form 53" sheetId="19" r:id="rId18"/>
    <sheet name="Form 54" sheetId="117" r:id="rId19"/>
    <sheet name="Form 55" sheetId="87" r:id="rId20"/>
    <sheet name="Form 56" sheetId="103" r:id="rId21"/>
    <sheet name="Form 57" sheetId="118" r:id="rId22"/>
    <sheet name="Form 58" sheetId="120" r:id="rId23"/>
    <sheet name="Form 61" sheetId="69" r:id="rId24"/>
    <sheet name="Form 62" sheetId="70" r:id="rId25"/>
    <sheet name="Form 63" sheetId="100" r:id="rId26"/>
    <sheet name="Form 64" sheetId="105" r:id="rId27"/>
    <sheet name="Form 65" sheetId="106" r:id="rId28"/>
    <sheet name="Form 66" sheetId="107" r:id="rId29"/>
    <sheet name="Form 67" sheetId="110" r:id="rId30"/>
    <sheet name="Form 68" sheetId="109" r:id="rId31"/>
    <sheet name="Form 71" sheetId="84" r:id="rId32"/>
    <sheet name="Form 72" sheetId="99" r:id="rId33"/>
    <sheet name="Form 73" sheetId="96" r:id="rId34"/>
    <sheet name="Form 74" sheetId="79" r:id="rId35"/>
    <sheet name="Form 75" sheetId="102" r:id="rId36"/>
    <sheet name="Form 76" sheetId="104" r:id="rId37"/>
    <sheet name="Form 81" sheetId="72" r:id="rId38"/>
    <sheet name="Form 82" sheetId="121" r:id="rId39"/>
    <sheet name="Form 83" sheetId="85" r:id="rId40"/>
    <sheet name="Form 84" sheetId="95" r:id="rId41"/>
    <sheet name="Form 85" sheetId="108" r:id="rId42"/>
    <sheet name="Form 91" sheetId="35" r:id="rId43"/>
    <sheet name="Form 92" sheetId="36" r:id="rId44"/>
    <sheet name="Form 93" sheetId="86" r:id="rId45"/>
    <sheet name="Form 94" sheetId="123" r:id="rId46"/>
    <sheet name="Form 95" sheetId="111" r:id="rId47"/>
    <sheet name="Form 96" sheetId="130" r:id="rId48"/>
    <sheet name="Form 101" sheetId="127" r:id="rId49"/>
    <sheet name="Form 102" sheetId="128" r:id="rId50"/>
    <sheet name="Validation" sheetId="56" r:id="rId51"/>
  </sheets>
  <definedNames>
    <definedName name="_sr4">#REF!</definedName>
    <definedName name="_sr5">#REF!</definedName>
    <definedName name="OLE_LINK1" localSheetId="26">'Form 64'!$B$64</definedName>
    <definedName name="_xlnm.Print_Area" localSheetId="48">'Form 101'!$A$1:$G$11</definedName>
    <definedName name="_xlnm.Print_Area" localSheetId="49">'Form 102'!$A$1:$G$22</definedName>
    <definedName name="_xlnm.Print_Area" localSheetId="3">'Form 11'!$A$1:$P$94</definedName>
    <definedName name="_xlnm.Print_Area" localSheetId="4">'Form 12'!$A$1:$P$106</definedName>
    <definedName name="_xlnm.Print_Area" localSheetId="5">'Form 21'!$A$1:$N$54</definedName>
    <definedName name="_xlnm.Print_Area" localSheetId="6">'Form 22'!$A$1:$G$29</definedName>
    <definedName name="_xlnm.Print_Area" localSheetId="7">'Form 31'!$A$1:$G$44</definedName>
    <definedName name="_xlnm.Print_Area" localSheetId="8">'Form 32'!$A$1:$Q$42</definedName>
    <definedName name="_xlnm.Print_Area" localSheetId="9">'Form 33'!$A$1:$K$25</definedName>
    <definedName name="_xlnm.Print_Area" localSheetId="10">'Form 41'!$A$1:$W$113</definedName>
    <definedName name="_xlnm.Print_Area" localSheetId="14">'Form 45'!$A$1:$N$61</definedName>
    <definedName name="_xlnm.Print_Area" localSheetId="17">'Form 53'!$A$1:$O$40</definedName>
    <definedName name="_xlnm.Print_Area" localSheetId="18">'Form 54'!$A$1:$N$40</definedName>
    <definedName name="_xlnm.Print_Area" localSheetId="22">'Form 58'!$A$1:$O$34</definedName>
    <definedName name="_xlnm.Print_Area" localSheetId="26">'Form 64'!$A$1:$V$152</definedName>
    <definedName name="_xlnm.Print_Area" localSheetId="30">'Form 68'!$A$1:$E$23</definedName>
    <definedName name="_xlnm.Print_Area" localSheetId="36">'Form 76'!$A$1:$AC$266</definedName>
    <definedName name="_xlnm.Print_Area" localSheetId="40">'Form 84'!$A$1:$L$36</definedName>
    <definedName name="_xlnm.Print_Area" localSheetId="43">'Form 92'!$A$1:$F$50</definedName>
    <definedName name="_xlnm.Print_Area" localSheetId="1">TOC!$A$1:$E$69</definedName>
    <definedName name="_xlnm.Print_Area" localSheetId="50">Validation!$A$1:$J$236</definedName>
    <definedName name="_xlnm.Print_Titles" localSheetId="3">'Form 11'!$1:$7</definedName>
    <definedName name="_xlnm.Print_Titles" localSheetId="4">'Form 12'!$1:$7</definedName>
    <definedName name="_xlnm.Print_Titles" localSheetId="5">'Form 21'!$1:$7</definedName>
    <definedName name="_xlnm.Print_Titles" localSheetId="10">'Form 41'!$1:$7</definedName>
    <definedName name="_xlnm.Print_Titles" localSheetId="11">'Form 42'!$1:$7</definedName>
    <definedName name="_xlnm.Print_Titles" localSheetId="15">'Form 51'!$1:$7</definedName>
    <definedName name="_xlnm.Print_Titles" localSheetId="17">'Form 53'!$1:$7</definedName>
    <definedName name="_xlnm.Print_Titles" localSheetId="18">'Form 54'!$1:$7</definedName>
    <definedName name="_xlnm.Print_Titles" localSheetId="22">'Form 58'!$1:$7</definedName>
    <definedName name="_xlnm.Print_Titles" localSheetId="24">'Form 62'!$1:$5</definedName>
    <definedName name="_xlnm.Print_Titles" localSheetId="26">'Form 64'!$1:$7</definedName>
    <definedName name="_xlnm.Print_Titles" localSheetId="34">'Form 74'!$1:$7</definedName>
    <definedName name="_xlnm.Print_Titles" localSheetId="36">'Form 76'!$1:$7</definedName>
    <definedName name="_xlnm.Print_Titles" localSheetId="39">'Form 83'!$1:$6</definedName>
    <definedName name="_xlnm.Print_Titles" localSheetId="43">'Form 92'!$1:$6</definedName>
    <definedName name="_xlnm.Print_Titles" localSheetId="44">'Form 93'!$1:$8</definedName>
    <definedName name="_xlnm.Print_Titles" localSheetId="50">Validation!$1:$4</definedName>
    <definedName name="sr1page1">#REF!</definedName>
    <definedName name="sr1page2">#REF!</definedName>
    <definedName name="sr3memo">#REF!</definedName>
    <definedName name="sr3page1">#REF!</definedName>
    <definedName name="sr3page2">#REF!</definedName>
    <definedName name="sr3page3">#REF!</definedName>
    <definedName name="sr6page1">#REF!</definedName>
    <definedName name="sr6page2">#REF!</definedName>
    <definedName name="sr6page3">#REF!</definedName>
  </definedNames>
  <calcPr calcId="152511"/>
</workbook>
</file>

<file path=xl/calcChain.xml><?xml version="1.0" encoding="utf-8"?>
<calcChain xmlns="http://schemas.openxmlformats.org/spreadsheetml/2006/main">
  <c r="P60" i="85" l="1"/>
  <c r="P61" i="85"/>
  <c r="P62" i="85"/>
  <c r="P63" i="85"/>
  <c r="P64" i="85"/>
  <c r="P65" i="85"/>
  <c r="P66" i="85"/>
  <c r="P51" i="85"/>
  <c r="P52" i="85"/>
  <c r="P53" i="85"/>
  <c r="P54" i="85"/>
  <c r="P55" i="85"/>
  <c r="P56" i="85"/>
  <c r="P57" i="85"/>
  <c r="P42" i="85"/>
  <c r="P43" i="85"/>
  <c r="P44" i="85"/>
  <c r="P45" i="85"/>
  <c r="P46" i="85"/>
  <c r="P47" i="85"/>
  <c r="P48" i="85"/>
  <c r="M60" i="85"/>
  <c r="M61" i="85"/>
  <c r="M62" i="85"/>
  <c r="M63" i="85"/>
  <c r="M64" i="85"/>
  <c r="M65" i="85"/>
  <c r="M66" i="85"/>
  <c r="M51" i="85"/>
  <c r="M52" i="85"/>
  <c r="M53" i="85"/>
  <c r="M54" i="85"/>
  <c r="M55" i="85"/>
  <c r="M56" i="85"/>
  <c r="M57" i="85"/>
  <c r="M42" i="85"/>
  <c r="M43" i="85"/>
  <c r="M44" i="85"/>
  <c r="M45" i="85"/>
  <c r="M46" i="85"/>
  <c r="M47" i="85"/>
  <c r="M48" i="85"/>
  <c r="J60" i="85"/>
  <c r="J61" i="85"/>
  <c r="J62" i="85"/>
  <c r="J63" i="85"/>
  <c r="J64" i="85"/>
  <c r="J65" i="85"/>
  <c r="J66" i="85"/>
  <c r="B3" i="108" l="1"/>
  <c r="B2" i="108"/>
  <c r="B3" i="95"/>
  <c r="B2" i="95"/>
  <c r="B3" i="117"/>
  <c r="B2" i="117"/>
  <c r="B3" i="130" l="1"/>
  <c r="B2" i="130"/>
  <c r="B3" i="86" l="1"/>
  <c r="B2" i="86"/>
  <c r="B3" i="36"/>
  <c r="B2" i="36"/>
  <c r="B3" i="85"/>
  <c r="B2" i="85"/>
  <c r="B3" i="121"/>
  <c r="B2" i="121"/>
  <c r="B3" i="72"/>
  <c r="B2" i="72"/>
  <c r="B3" i="104"/>
  <c r="B2" i="104"/>
  <c r="B3" i="102"/>
  <c r="B2" i="102"/>
  <c r="B3" i="79"/>
  <c r="B2" i="79"/>
  <c r="B3" i="84"/>
  <c r="B2" i="84"/>
  <c r="B3" i="70"/>
  <c r="B2" i="70"/>
  <c r="B3" i="69"/>
  <c r="B2" i="69"/>
  <c r="B3" i="118"/>
  <c r="B2" i="118"/>
  <c r="B3" i="103"/>
  <c r="B2" i="103"/>
  <c r="B3" i="87"/>
  <c r="B2" i="87"/>
  <c r="B3" i="19"/>
  <c r="B2" i="19"/>
  <c r="B3" i="76"/>
  <c r="B2" i="76"/>
  <c r="B3" i="122"/>
  <c r="B2" i="122"/>
  <c r="B3" i="75"/>
  <c r="B2" i="75"/>
  <c r="B3" i="74"/>
  <c r="B2" i="74"/>
  <c r="W32" i="79" l="1"/>
  <c r="W29" i="79"/>
  <c r="W24" i="79"/>
  <c r="W15" i="79"/>
  <c r="W10" i="79"/>
  <c r="O97" i="85" l="1"/>
  <c r="N97" i="85"/>
  <c r="O96" i="85"/>
  <c r="N96" i="85"/>
  <c r="O95" i="85"/>
  <c r="N95" i="85"/>
  <c r="O94" i="85"/>
  <c r="N94" i="85"/>
  <c r="O93" i="85"/>
  <c r="N93" i="85"/>
  <c r="O92" i="85"/>
  <c r="N92" i="85"/>
  <c r="O91" i="85"/>
  <c r="N91" i="85"/>
  <c r="L97" i="85"/>
  <c r="K97" i="85"/>
  <c r="L96" i="85"/>
  <c r="K96" i="85"/>
  <c r="L95" i="85"/>
  <c r="K95" i="85"/>
  <c r="L94" i="85"/>
  <c r="K94" i="85"/>
  <c r="L93" i="85"/>
  <c r="K93" i="85"/>
  <c r="L92" i="85"/>
  <c r="K92" i="85"/>
  <c r="L91" i="85"/>
  <c r="K91" i="85"/>
  <c r="I97" i="85"/>
  <c r="H97" i="85"/>
  <c r="I96" i="85"/>
  <c r="H96" i="85"/>
  <c r="I95" i="85"/>
  <c r="H95" i="85"/>
  <c r="I94" i="85"/>
  <c r="H94" i="85"/>
  <c r="I93" i="85"/>
  <c r="H93" i="85"/>
  <c r="I92" i="85"/>
  <c r="H92" i="85"/>
  <c r="H90" i="85" s="1"/>
  <c r="I91" i="85"/>
  <c r="H91" i="85"/>
  <c r="F97" i="85"/>
  <c r="E97" i="85"/>
  <c r="F96" i="85"/>
  <c r="E96" i="85"/>
  <c r="F95" i="85"/>
  <c r="E95" i="85"/>
  <c r="F94" i="85"/>
  <c r="E94" i="85"/>
  <c r="F93" i="85"/>
  <c r="E93" i="85"/>
  <c r="F92" i="85"/>
  <c r="E92" i="85"/>
  <c r="F91" i="85"/>
  <c r="E91" i="85"/>
  <c r="O88" i="85"/>
  <c r="N88" i="85"/>
  <c r="O87" i="85"/>
  <c r="N87" i="85"/>
  <c r="O86" i="85"/>
  <c r="N86" i="85"/>
  <c r="O85" i="85"/>
  <c r="N85" i="85"/>
  <c r="O84" i="85"/>
  <c r="N84" i="85"/>
  <c r="O83" i="85"/>
  <c r="N83" i="85"/>
  <c r="N81" i="85" s="1"/>
  <c r="O82" i="85"/>
  <c r="N82" i="85"/>
  <c r="L88" i="85"/>
  <c r="K88" i="85"/>
  <c r="L87" i="85"/>
  <c r="K87" i="85"/>
  <c r="L86" i="85"/>
  <c r="K86" i="85"/>
  <c r="L85" i="85"/>
  <c r="K85" i="85"/>
  <c r="L84" i="85"/>
  <c r="K84" i="85"/>
  <c r="L83" i="85"/>
  <c r="K83" i="85"/>
  <c r="K81" i="85" s="1"/>
  <c r="L82" i="85"/>
  <c r="K82" i="85"/>
  <c r="I88" i="85"/>
  <c r="H88" i="85"/>
  <c r="I87" i="85"/>
  <c r="H87" i="85"/>
  <c r="I86" i="85"/>
  <c r="H86" i="85"/>
  <c r="I85" i="85"/>
  <c r="H85" i="85"/>
  <c r="I84" i="85"/>
  <c r="H84" i="85"/>
  <c r="I83" i="85"/>
  <c r="H83" i="85"/>
  <c r="I82" i="85"/>
  <c r="H82" i="85"/>
  <c r="F88" i="85"/>
  <c r="E88" i="85"/>
  <c r="F87" i="85"/>
  <c r="E87" i="85"/>
  <c r="F86" i="85"/>
  <c r="E86" i="85"/>
  <c r="F85" i="85"/>
  <c r="E85" i="85"/>
  <c r="F84" i="85"/>
  <c r="E84" i="85"/>
  <c r="F83" i="85"/>
  <c r="E83" i="85"/>
  <c r="F82" i="85"/>
  <c r="E82" i="85"/>
  <c r="O79" i="85"/>
  <c r="N79" i="85"/>
  <c r="L79" i="85"/>
  <c r="K79" i="85"/>
  <c r="I79" i="85"/>
  <c r="H79" i="85"/>
  <c r="O78" i="85"/>
  <c r="N78" i="85"/>
  <c r="L78" i="85"/>
  <c r="K78" i="85"/>
  <c r="I78" i="85"/>
  <c r="H78" i="85"/>
  <c r="O77" i="85"/>
  <c r="N77" i="85"/>
  <c r="L77" i="85"/>
  <c r="K77" i="85"/>
  <c r="I77" i="85"/>
  <c r="H77" i="85"/>
  <c r="O76" i="85"/>
  <c r="N76" i="85"/>
  <c r="L76" i="85"/>
  <c r="K76" i="85"/>
  <c r="I76" i="85"/>
  <c r="H76" i="85"/>
  <c r="O75" i="85"/>
  <c r="N75" i="85"/>
  <c r="L75" i="85"/>
  <c r="K75" i="85"/>
  <c r="I75" i="85"/>
  <c r="H75" i="85"/>
  <c r="O74" i="85"/>
  <c r="N74" i="85"/>
  <c r="L74" i="85"/>
  <c r="K74" i="85"/>
  <c r="I74" i="85"/>
  <c r="H74" i="85"/>
  <c r="O73" i="85"/>
  <c r="N73" i="85"/>
  <c r="L73" i="85"/>
  <c r="K73" i="85"/>
  <c r="I73" i="85"/>
  <c r="H73" i="85"/>
  <c r="E74" i="85"/>
  <c r="F74" i="85"/>
  <c r="E75" i="85"/>
  <c r="F75" i="85"/>
  <c r="E76" i="85"/>
  <c r="F76" i="85"/>
  <c r="E77" i="85"/>
  <c r="F77" i="85"/>
  <c r="E78" i="85"/>
  <c r="F78" i="85"/>
  <c r="E79" i="85"/>
  <c r="F79" i="85"/>
  <c r="F73" i="85"/>
  <c r="E73" i="85"/>
  <c r="E81" i="85" l="1"/>
  <c r="E72" i="85"/>
  <c r="N90" i="85"/>
  <c r="K90" i="85"/>
  <c r="I90" i="85"/>
  <c r="E90" i="85"/>
  <c r="H81" i="85"/>
  <c r="L72" i="85"/>
  <c r="O90" i="85"/>
  <c r="L90" i="85"/>
  <c r="F90" i="85"/>
  <c r="F81" i="85"/>
  <c r="I81" i="85"/>
  <c r="L81" i="85"/>
  <c r="O81" i="85"/>
  <c r="O72" i="85"/>
  <c r="I72" i="85"/>
  <c r="F72" i="85"/>
  <c r="H72" i="85"/>
  <c r="K72" i="85"/>
  <c r="N72" i="85"/>
  <c r="O59" i="85" l="1"/>
  <c r="N59" i="85"/>
  <c r="L59" i="85"/>
  <c r="K59" i="85"/>
  <c r="I59" i="85"/>
  <c r="H59" i="85"/>
  <c r="F59" i="85"/>
  <c r="E59" i="85"/>
  <c r="G60" i="85"/>
  <c r="O50" i="85"/>
  <c r="N50" i="85"/>
  <c r="L50" i="85"/>
  <c r="M50" i="85" s="1"/>
  <c r="K50" i="85"/>
  <c r="I50" i="85"/>
  <c r="H50" i="85"/>
  <c r="F50" i="85"/>
  <c r="E50" i="85"/>
  <c r="J51" i="85"/>
  <c r="G51" i="85"/>
  <c r="O41" i="85"/>
  <c r="N41" i="85"/>
  <c r="L41" i="85"/>
  <c r="K41" i="85"/>
  <c r="I41" i="85"/>
  <c r="H41" i="85"/>
  <c r="F41" i="85"/>
  <c r="E41" i="85"/>
  <c r="J42" i="85"/>
  <c r="G42" i="85"/>
  <c r="O28" i="85"/>
  <c r="N28" i="85"/>
  <c r="L28" i="85"/>
  <c r="K28" i="85"/>
  <c r="I28" i="85"/>
  <c r="H28" i="85"/>
  <c r="F28" i="85"/>
  <c r="E28" i="85"/>
  <c r="P29" i="85"/>
  <c r="P91" i="85" s="1"/>
  <c r="M29" i="85"/>
  <c r="M91" i="85" s="1"/>
  <c r="J29" i="85"/>
  <c r="J91" i="85" s="1"/>
  <c r="G29" i="85"/>
  <c r="O19" i="85"/>
  <c r="N19" i="85"/>
  <c r="L19" i="85"/>
  <c r="K19" i="85"/>
  <c r="I19" i="85"/>
  <c r="H19" i="85"/>
  <c r="F19" i="85"/>
  <c r="E19" i="85"/>
  <c r="P20" i="85"/>
  <c r="P82" i="85" s="1"/>
  <c r="M20" i="85"/>
  <c r="M82" i="85" s="1"/>
  <c r="J20" i="85"/>
  <c r="J82" i="85" s="1"/>
  <c r="G20" i="85"/>
  <c r="O10" i="85"/>
  <c r="N10" i="85"/>
  <c r="L10" i="85"/>
  <c r="K10" i="85"/>
  <c r="I10" i="85"/>
  <c r="H10" i="85"/>
  <c r="F10" i="85"/>
  <c r="E10" i="85"/>
  <c r="P11" i="85"/>
  <c r="P73" i="85" s="1"/>
  <c r="M11" i="85"/>
  <c r="M73" i="85" s="1"/>
  <c r="J11" i="85"/>
  <c r="J73" i="85" s="1"/>
  <c r="G11" i="85"/>
  <c r="G73" i="85" s="1"/>
  <c r="M59" i="85" l="1"/>
  <c r="M41" i="85"/>
  <c r="P50" i="85"/>
  <c r="G82" i="85"/>
  <c r="J59" i="85"/>
  <c r="P59" i="85"/>
  <c r="G91" i="85"/>
  <c r="R91" i="85"/>
  <c r="R82" i="85"/>
  <c r="R73" i="85"/>
  <c r="R51" i="85"/>
  <c r="R60" i="85"/>
  <c r="P41" i="85"/>
  <c r="R11" i="85"/>
  <c r="R29" i="85"/>
  <c r="R42" i="85"/>
  <c r="R20" i="85"/>
  <c r="W38" i="79"/>
  <c r="V34" i="79" l="1"/>
  <c r="V33" i="79"/>
  <c r="V32" i="79"/>
  <c r="V31" i="79"/>
  <c r="V30" i="79"/>
  <c r="V29" i="79"/>
  <c r="V28" i="79"/>
  <c r="V27" i="79"/>
  <c r="V26" i="79"/>
  <c r="V25" i="79"/>
  <c r="V23" i="79"/>
  <c r="V22" i="79"/>
  <c r="V20" i="79"/>
  <c r="V19" i="79"/>
  <c r="V18" i="79"/>
  <c r="V17" i="79"/>
  <c r="V16" i="79"/>
  <c r="V15" i="79"/>
  <c r="V14" i="79"/>
  <c r="V13" i="79"/>
  <c r="V12" i="79"/>
  <c r="V11" i="79"/>
  <c r="W34" i="79"/>
  <c r="W33" i="79"/>
  <c r="W31" i="79"/>
  <c r="W30" i="79"/>
  <c r="W28" i="79"/>
  <c r="W27" i="79"/>
  <c r="W26" i="79"/>
  <c r="W25" i="79"/>
  <c r="W23" i="79"/>
  <c r="W22" i="79"/>
  <c r="W21" i="79" s="1"/>
  <c r="W20" i="79"/>
  <c r="W19" i="79"/>
  <c r="W18" i="79"/>
  <c r="W17" i="79"/>
  <c r="W16" i="79"/>
  <c r="W14" i="79"/>
  <c r="W13" i="79"/>
  <c r="W12" i="79"/>
  <c r="W11" i="79"/>
  <c r="N15" i="79" l="1"/>
  <c r="E150" i="56" l="1"/>
  <c r="N11" i="58" l="1"/>
  <c r="F247" i="56" l="1"/>
  <c r="F246" i="56"/>
  <c r="F245" i="56"/>
  <c r="F244" i="56"/>
  <c r="F243" i="56"/>
  <c r="F242" i="56"/>
  <c r="F241" i="56"/>
  <c r="F240" i="56"/>
  <c r="F239" i="56"/>
  <c r="F238" i="56"/>
  <c r="F237" i="56"/>
  <c r="E236" i="56"/>
  <c r="E235" i="56"/>
  <c r="E234" i="56"/>
  <c r="E233" i="56"/>
  <c r="E232" i="56"/>
  <c r="E231" i="56"/>
  <c r="E230" i="56"/>
  <c r="E229" i="56"/>
  <c r="E227" i="56"/>
  <c r="E226" i="56"/>
  <c r="E225" i="56"/>
  <c r="E223" i="56"/>
  <c r="E222" i="56"/>
  <c r="E220" i="56"/>
  <c r="E219" i="56"/>
  <c r="E217" i="56"/>
  <c r="E214" i="56"/>
  <c r="E205" i="56"/>
  <c r="E204" i="56"/>
  <c r="E203" i="56"/>
  <c r="E202" i="56"/>
  <c r="E201" i="56"/>
  <c r="D201" i="56"/>
  <c r="E200" i="56"/>
  <c r="E199" i="56"/>
  <c r="E198" i="56"/>
  <c r="E197" i="56"/>
  <c r="E196" i="56"/>
  <c r="E195" i="56"/>
  <c r="E194" i="56"/>
  <c r="E193" i="56"/>
  <c r="E192" i="56"/>
  <c r="E191" i="56"/>
  <c r="E190" i="56"/>
  <c r="E188" i="56"/>
  <c r="D188" i="56"/>
  <c r="E187" i="56"/>
  <c r="E186" i="56"/>
  <c r="E185" i="56"/>
  <c r="E184" i="56"/>
  <c r="E183" i="56"/>
  <c r="E182" i="56"/>
  <c r="E181" i="56"/>
  <c r="E180" i="56"/>
  <c r="E179" i="56"/>
  <c r="E178" i="56"/>
  <c r="E177" i="56"/>
  <c r="D177" i="56"/>
  <c r="E176" i="56"/>
  <c r="E175" i="56"/>
  <c r="E174" i="56"/>
  <c r="E173" i="56"/>
  <c r="E172" i="56"/>
  <c r="E171" i="56"/>
  <c r="E170" i="56"/>
  <c r="E169" i="56"/>
  <c r="E168" i="56"/>
  <c r="E167" i="56"/>
  <c r="E165" i="56"/>
  <c r="E163" i="56"/>
  <c r="E161" i="56"/>
  <c r="E160" i="56"/>
  <c r="E158" i="56"/>
  <c r="E156" i="56"/>
  <c r="E154" i="56"/>
  <c r="E153" i="56"/>
  <c r="E152" i="56"/>
  <c r="E151" i="56"/>
  <c r="E147" i="56"/>
  <c r="E146" i="56"/>
  <c r="E145" i="56"/>
  <c r="E144" i="56"/>
  <c r="E143" i="56"/>
  <c r="E142" i="56"/>
  <c r="E141" i="56"/>
  <c r="E140" i="56"/>
  <c r="E139" i="56"/>
  <c r="E138" i="56"/>
  <c r="E137" i="56"/>
  <c r="E136" i="56"/>
  <c r="E135" i="56"/>
  <c r="E134" i="56"/>
  <c r="E133" i="56"/>
  <c r="E132" i="56"/>
  <c r="E131" i="56"/>
  <c r="E130" i="56"/>
  <c r="E128" i="56"/>
  <c r="E126" i="56"/>
  <c r="E125" i="56"/>
  <c r="E124" i="56"/>
  <c r="E123" i="56"/>
  <c r="E122" i="56"/>
  <c r="E121" i="56"/>
  <c r="E120" i="56"/>
  <c r="E119" i="56"/>
  <c r="E118" i="56"/>
  <c r="E117" i="56"/>
  <c r="E116" i="56"/>
  <c r="E115" i="56"/>
  <c r="E114" i="56"/>
  <c r="E113" i="56"/>
  <c r="E112" i="56"/>
  <c r="E111" i="56"/>
  <c r="E110" i="56"/>
  <c r="E109" i="56"/>
  <c r="E108" i="56"/>
  <c r="E107" i="56"/>
  <c r="E106" i="56"/>
  <c r="E104" i="56"/>
  <c r="E103" i="56"/>
  <c r="E102" i="56"/>
  <c r="E101" i="56"/>
  <c r="E100" i="56"/>
  <c r="E99" i="56"/>
  <c r="E98" i="56"/>
  <c r="E97" i="56"/>
  <c r="E96" i="56"/>
  <c r="E95" i="56"/>
  <c r="E94" i="56"/>
  <c r="E93" i="56"/>
  <c r="E84" i="56"/>
  <c r="E83" i="56"/>
  <c r="E82" i="56"/>
  <c r="E81" i="56"/>
  <c r="E80" i="56"/>
  <c r="E79" i="56"/>
  <c r="E78" i="56"/>
  <c r="E77" i="56"/>
  <c r="E76" i="56"/>
  <c r="E75" i="56"/>
  <c r="E74" i="56"/>
  <c r="E73" i="56"/>
  <c r="E72" i="56"/>
  <c r="E71" i="56"/>
  <c r="E70" i="56"/>
  <c r="E69" i="56"/>
  <c r="E68" i="56"/>
  <c r="D68" i="56"/>
  <c r="E67" i="56"/>
  <c r="D67" i="56"/>
  <c r="E66" i="56"/>
  <c r="D66" i="56"/>
  <c r="E65" i="56"/>
  <c r="E64" i="56"/>
  <c r="E63" i="56"/>
  <c r="E62" i="56"/>
  <c r="D62" i="56"/>
  <c r="E61" i="56"/>
  <c r="D61" i="56"/>
  <c r="E60" i="56"/>
  <c r="D60" i="56"/>
  <c r="E59" i="56"/>
  <c r="D59" i="56"/>
  <c r="E58" i="56"/>
  <c r="D58" i="56"/>
  <c r="E57" i="56"/>
  <c r="D57" i="56"/>
  <c r="E56" i="56"/>
  <c r="D56" i="56"/>
  <c r="E55" i="56"/>
  <c r="D55" i="56"/>
  <c r="E54" i="56"/>
  <c r="E53" i="56"/>
  <c r="E52" i="56"/>
  <c r="D52" i="56"/>
  <c r="E51" i="56"/>
  <c r="D51" i="56"/>
  <c r="E50" i="56"/>
  <c r="D50" i="56"/>
  <c r="E49" i="56"/>
  <c r="E48" i="56"/>
  <c r="E47" i="56"/>
  <c r="E46" i="56"/>
  <c r="E45" i="56"/>
  <c r="E44" i="56"/>
  <c r="E43" i="56"/>
  <c r="E42" i="56"/>
  <c r="E41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22" i="56"/>
  <c r="E21" i="56"/>
  <c r="E20" i="56"/>
  <c r="E19" i="56"/>
  <c r="E18" i="56"/>
  <c r="E17" i="56"/>
  <c r="E16" i="56"/>
  <c r="E12" i="56"/>
  <c r="D12" i="56"/>
  <c r="D7" i="56"/>
  <c r="E6" i="56"/>
  <c r="D6" i="56"/>
  <c r="F6" i="56" s="1"/>
  <c r="E5" i="56"/>
  <c r="D5" i="56"/>
  <c r="G237" i="56"/>
  <c r="G238" i="56"/>
  <c r="G239" i="56"/>
  <c r="G240" i="56"/>
  <c r="G241" i="56"/>
  <c r="G242" i="56"/>
  <c r="G243" i="56"/>
  <c r="G244" i="56"/>
  <c r="G245" i="56"/>
  <c r="G246" i="56"/>
  <c r="G247" i="56"/>
  <c r="F67" i="56" l="1"/>
  <c r="G67" i="56" s="1"/>
  <c r="F58" i="56"/>
  <c r="F56" i="56"/>
  <c r="F52" i="56"/>
  <c r="F50" i="56"/>
  <c r="F188" i="56"/>
  <c r="F177" i="56"/>
  <c r="F51" i="56"/>
  <c r="G51" i="56" s="1"/>
  <c r="F55" i="56"/>
  <c r="G55" i="56" s="1"/>
  <c r="F57" i="56"/>
  <c r="F60" i="56"/>
  <c r="F62" i="56"/>
  <c r="G62" i="56" s="1"/>
  <c r="F66" i="56"/>
  <c r="F68" i="56"/>
  <c r="F12" i="56"/>
  <c r="G12" i="56" s="1"/>
  <c r="F201" i="56"/>
  <c r="G201" i="56" s="1"/>
  <c r="G57" i="56"/>
  <c r="F61" i="56"/>
  <c r="G61" i="56" s="1"/>
  <c r="F59" i="56"/>
  <c r="G59" i="56" s="1"/>
  <c r="F5" i="56"/>
  <c r="G5" i="56" s="1"/>
  <c r="G177" i="56"/>
  <c r="G188" i="56"/>
  <c r="G66" i="56"/>
  <c r="G58" i="56"/>
  <c r="G50" i="56"/>
  <c r="G6" i="56"/>
  <c r="G68" i="56"/>
  <c r="G60" i="56"/>
  <c r="G56" i="56"/>
  <c r="G52" i="56"/>
  <c r="W67" i="79"/>
  <c r="V67" i="79"/>
  <c r="U67" i="79"/>
  <c r="T67" i="79"/>
  <c r="S67" i="79"/>
  <c r="W64" i="79"/>
  <c r="V64" i="79"/>
  <c r="U64" i="79"/>
  <c r="T64" i="79"/>
  <c r="S64" i="79"/>
  <c r="W61" i="79"/>
  <c r="V61" i="79"/>
  <c r="U61" i="79"/>
  <c r="T61" i="79"/>
  <c r="S61" i="79"/>
  <c r="W56" i="79"/>
  <c r="V56" i="79"/>
  <c r="U56" i="79"/>
  <c r="T56" i="79"/>
  <c r="S56" i="79"/>
  <c r="W53" i="79"/>
  <c r="V53" i="79"/>
  <c r="U53" i="79"/>
  <c r="T53" i="79"/>
  <c r="S53" i="79"/>
  <c r="W47" i="79"/>
  <c r="V47" i="79"/>
  <c r="U47" i="79"/>
  <c r="T47" i="79"/>
  <c r="S47" i="79"/>
  <c r="W42" i="79"/>
  <c r="V42" i="79"/>
  <c r="U42" i="79"/>
  <c r="T42" i="79"/>
  <c r="S42" i="79"/>
  <c r="V38" i="79"/>
  <c r="U38" i="79"/>
  <c r="T38" i="79"/>
  <c r="S38" i="79"/>
  <c r="V37" i="79"/>
  <c r="V36" i="79"/>
  <c r="V35" i="79"/>
  <c r="U34" i="79"/>
  <c r="T34" i="79"/>
  <c r="S34" i="79"/>
  <c r="U33" i="79"/>
  <c r="T33" i="79"/>
  <c r="S33" i="79"/>
  <c r="Q32" i="79"/>
  <c r="P32" i="79"/>
  <c r="O32" i="79"/>
  <c r="N32" i="79"/>
  <c r="M32" i="79"/>
  <c r="K32" i="79"/>
  <c r="J32" i="79"/>
  <c r="I32" i="79"/>
  <c r="U32" i="79" s="1"/>
  <c r="H32" i="79"/>
  <c r="T32" i="79" s="1"/>
  <c r="G32" i="79"/>
  <c r="U31" i="79"/>
  <c r="T31" i="79"/>
  <c r="S31" i="79"/>
  <c r="U30" i="79"/>
  <c r="T30" i="79"/>
  <c r="S30" i="79"/>
  <c r="Q29" i="79"/>
  <c r="P29" i="79"/>
  <c r="O29" i="79"/>
  <c r="N29" i="79"/>
  <c r="M29" i="79"/>
  <c r="K29" i="79"/>
  <c r="J29" i="79"/>
  <c r="I29" i="79"/>
  <c r="U29" i="79" s="1"/>
  <c r="H29" i="79"/>
  <c r="T29" i="79" s="1"/>
  <c r="G29" i="79"/>
  <c r="U28" i="79"/>
  <c r="T28" i="79"/>
  <c r="S28" i="79"/>
  <c r="U27" i="79"/>
  <c r="T27" i="79"/>
  <c r="S27" i="79"/>
  <c r="U26" i="79"/>
  <c r="T26" i="79"/>
  <c r="S26" i="79"/>
  <c r="U25" i="79"/>
  <c r="T25" i="79"/>
  <c r="S25" i="79"/>
  <c r="Q24" i="79"/>
  <c r="P24" i="79"/>
  <c r="O24" i="79"/>
  <c r="N24" i="79"/>
  <c r="M24" i="79"/>
  <c r="K24" i="79"/>
  <c r="J24" i="79"/>
  <c r="V24" i="79" s="1"/>
  <c r="I24" i="79"/>
  <c r="U24" i="79" s="1"/>
  <c r="H24" i="79"/>
  <c r="T24" i="79" s="1"/>
  <c r="G24" i="79"/>
  <c r="U23" i="79"/>
  <c r="T23" i="79"/>
  <c r="S23" i="79"/>
  <c r="U22" i="79"/>
  <c r="T22" i="79"/>
  <c r="S22" i="79"/>
  <c r="Q21" i="79"/>
  <c r="P21" i="79"/>
  <c r="O21" i="79"/>
  <c r="N21" i="79"/>
  <c r="M21" i="79"/>
  <c r="K21" i="79"/>
  <c r="J21" i="79"/>
  <c r="V21" i="79" s="1"/>
  <c r="I21" i="79"/>
  <c r="U21" i="79" s="1"/>
  <c r="H21" i="79"/>
  <c r="T21" i="79" s="1"/>
  <c r="G21" i="79"/>
  <c r="U20" i="79"/>
  <c r="T20" i="79"/>
  <c r="S20" i="79"/>
  <c r="U19" i="79"/>
  <c r="T19" i="79"/>
  <c r="S19" i="79"/>
  <c r="U18" i="79"/>
  <c r="T18" i="79"/>
  <c r="S18" i="79"/>
  <c r="U17" i="79"/>
  <c r="T17" i="79"/>
  <c r="S17" i="79"/>
  <c r="U16" i="79"/>
  <c r="T16" i="79"/>
  <c r="S16" i="79"/>
  <c r="Q15" i="79"/>
  <c r="P15" i="79"/>
  <c r="O15" i="79"/>
  <c r="M15" i="79"/>
  <c r="K15" i="79"/>
  <c r="J15" i="79"/>
  <c r="I15" i="79"/>
  <c r="U15" i="79" s="1"/>
  <c r="H15" i="79"/>
  <c r="T15" i="79" s="1"/>
  <c r="G15" i="79"/>
  <c r="U14" i="79"/>
  <c r="T14" i="79"/>
  <c r="S14" i="79"/>
  <c r="U13" i="79"/>
  <c r="T13" i="79"/>
  <c r="S13" i="79"/>
  <c r="U12" i="79"/>
  <c r="T12" i="79"/>
  <c r="S12" i="79"/>
  <c r="U11" i="79"/>
  <c r="T11" i="79"/>
  <c r="S11" i="79"/>
  <c r="Q10" i="79"/>
  <c r="P10" i="79"/>
  <c r="P39" i="79" s="1"/>
  <c r="O10" i="79"/>
  <c r="O39" i="79" s="1"/>
  <c r="N10" i="79"/>
  <c r="N39" i="79" s="1"/>
  <c r="M10" i="79"/>
  <c r="K10" i="79"/>
  <c r="J10" i="79"/>
  <c r="I10" i="79"/>
  <c r="U10" i="79" s="1"/>
  <c r="H10" i="79"/>
  <c r="G10" i="79"/>
  <c r="A1" i="79"/>
  <c r="B1" i="79" s="1"/>
  <c r="J61" i="66"/>
  <c r="K39" i="79" l="1"/>
  <c r="D190" i="56"/>
  <c r="F190" i="56" s="1"/>
  <c r="G190" i="56" s="1"/>
  <c r="D171" i="56"/>
  <c r="F171" i="56" s="1"/>
  <c r="G171" i="56" s="1"/>
  <c r="D192" i="56"/>
  <c r="F192" i="56" s="1"/>
  <c r="G192" i="56" s="1"/>
  <c r="D191" i="56"/>
  <c r="F191" i="56" s="1"/>
  <c r="G191" i="56" s="1"/>
  <c r="D172" i="56"/>
  <c r="F172" i="56" s="1"/>
  <c r="G172" i="56" s="1"/>
  <c r="D173" i="56"/>
  <c r="F173" i="56" s="1"/>
  <c r="G173" i="56" s="1"/>
  <c r="D175" i="56"/>
  <c r="F175" i="56" s="1"/>
  <c r="G175" i="56" s="1"/>
  <c r="S71" i="79"/>
  <c r="D194" i="56"/>
  <c r="F194" i="56" s="1"/>
  <c r="G194" i="56" s="1"/>
  <c r="W71" i="79"/>
  <c r="T71" i="79"/>
  <c r="D198" i="56"/>
  <c r="F198" i="56" s="1"/>
  <c r="G198" i="56" s="1"/>
  <c r="H39" i="79"/>
  <c r="Q39" i="79"/>
  <c r="I39" i="79"/>
  <c r="U39" i="79" s="1"/>
  <c r="U71" i="79"/>
  <c r="D196" i="56"/>
  <c r="F196" i="56" s="1"/>
  <c r="G196" i="56" s="1"/>
  <c r="D200" i="56"/>
  <c r="F200" i="56" s="1"/>
  <c r="G200" i="56" s="1"/>
  <c r="D181" i="56"/>
  <c r="F181" i="56" s="1"/>
  <c r="G181" i="56" s="1"/>
  <c r="D176" i="56"/>
  <c r="F176" i="56" s="1"/>
  <c r="G176" i="56" s="1"/>
  <c r="D195" i="56"/>
  <c r="F195" i="56" s="1"/>
  <c r="G195" i="56" s="1"/>
  <c r="D199" i="56"/>
  <c r="F199" i="56" s="1"/>
  <c r="G199" i="56" s="1"/>
  <c r="T10" i="79"/>
  <c r="V71" i="79"/>
  <c r="D197" i="56"/>
  <c r="F197" i="56" s="1"/>
  <c r="G197" i="56" s="1"/>
  <c r="S29" i="79"/>
  <c r="S24" i="79"/>
  <c r="S21" i="79" s="1"/>
  <c r="D186" i="56"/>
  <c r="F186" i="56" s="1"/>
  <c r="G186" i="56" s="1"/>
  <c r="D185" i="56"/>
  <c r="F185" i="56" s="1"/>
  <c r="G185" i="56" s="1"/>
  <c r="D184" i="56"/>
  <c r="F184" i="56" s="1"/>
  <c r="G184" i="56" s="1"/>
  <c r="S15" i="79"/>
  <c r="D183" i="56"/>
  <c r="F183" i="56" s="1"/>
  <c r="G183" i="56" s="1"/>
  <c r="M39" i="79"/>
  <c r="D182" i="56"/>
  <c r="F182" i="56" s="1"/>
  <c r="G182" i="56" s="1"/>
  <c r="S10" i="79"/>
  <c r="D174" i="56"/>
  <c r="F174" i="56" s="1"/>
  <c r="G174" i="56" s="1"/>
  <c r="D187" i="56"/>
  <c r="F187" i="56" s="1"/>
  <c r="G187" i="56" s="1"/>
  <c r="S32" i="79"/>
  <c r="T39" i="79"/>
  <c r="J39" i="79"/>
  <c r="V10" i="79"/>
  <c r="G39" i="79"/>
  <c r="I61" i="66"/>
  <c r="J39" i="66"/>
  <c r="I39" i="66"/>
  <c r="W39" i="79" l="1"/>
  <c r="D205" i="56"/>
  <c r="F205" i="56" s="1"/>
  <c r="G205" i="56" s="1"/>
  <c r="D203" i="56"/>
  <c r="F203" i="56" s="1"/>
  <c r="G203" i="56" s="1"/>
  <c r="D178" i="56"/>
  <c r="F178" i="56" s="1"/>
  <c r="G178" i="56" s="1"/>
  <c r="D179" i="56"/>
  <c r="F179" i="56" s="1"/>
  <c r="G179" i="56" s="1"/>
  <c r="D180" i="56"/>
  <c r="F180" i="56" s="1"/>
  <c r="G180" i="56" s="1"/>
  <c r="D204" i="56"/>
  <c r="F204" i="56" s="1"/>
  <c r="G204" i="56" s="1"/>
  <c r="D193" i="56"/>
  <c r="F193" i="56" s="1"/>
  <c r="G193" i="56" s="1"/>
  <c r="D202" i="56"/>
  <c r="F202" i="56" s="1"/>
  <c r="G202" i="56" s="1"/>
  <c r="S39" i="79"/>
  <c r="V39" i="79"/>
  <c r="E152" i="130"/>
  <c r="J152" i="130"/>
  <c r="F152" i="130"/>
  <c r="I152" i="130"/>
  <c r="H152" i="130"/>
  <c r="G152" i="130"/>
  <c r="E131" i="130"/>
  <c r="J131" i="130"/>
  <c r="F131" i="130"/>
  <c r="I131" i="130"/>
  <c r="H131" i="130"/>
  <c r="G131" i="130"/>
  <c r="E110" i="130"/>
  <c r="J110" i="130"/>
  <c r="F110" i="130"/>
  <c r="F154" i="130" s="1"/>
  <c r="I110" i="130"/>
  <c r="I154" i="130" s="1"/>
  <c r="H110" i="130"/>
  <c r="G110" i="130"/>
  <c r="J154" i="130" l="1"/>
  <c r="G154" i="130"/>
  <c r="H154" i="130"/>
  <c r="E154" i="130"/>
  <c r="D189" i="56"/>
  <c r="K152" i="130"/>
  <c r="K110" i="130"/>
  <c r="K131" i="130"/>
  <c r="L110" i="130"/>
  <c r="L131" i="130"/>
  <c r="L152" i="130"/>
  <c r="K32" i="86"/>
  <c r="G32" i="86"/>
  <c r="G30" i="86" s="1"/>
  <c r="K31" i="86"/>
  <c r="G31" i="86"/>
  <c r="J30" i="86"/>
  <c r="I30" i="86"/>
  <c r="F30" i="86"/>
  <c r="E30" i="86"/>
  <c r="K29" i="86"/>
  <c r="G29" i="86"/>
  <c r="G27" i="86" s="1"/>
  <c r="K28" i="86"/>
  <c r="G28" i="86"/>
  <c r="K27" i="86"/>
  <c r="J27" i="86"/>
  <c r="I27" i="86"/>
  <c r="F27" i="86"/>
  <c r="E27" i="86"/>
  <c r="K26" i="86"/>
  <c r="G26" i="86"/>
  <c r="K25" i="86"/>
  <c r="K24" i="86" s="1"/>
  <c r="G25" i="86"/>
  <c r="J24" i="86"/>
  <c r="I24" i="86"/>
  <c r="F24" i="86"/>
  <c r="F33" i="86" s="1"/>
  <c r="E24" i="86"/>
  <c r="E33" i="86" s="1"/>
  <c r="K18" i="86"/>
  <c r="G18" i="86"/>
  <c r="K17" i="86"/>
  <c r="K16" i="86" s="1"/>
  <c r="G17" i="86"/>
  <c r="G16" i="86" s="1"/>
  <c r="J16" i="86"/>
  <c r="I16" i="86"/>
  <c r="F16" i="86"/>
  <c r="E16" i="86"/>
  <c r="K15" i="86"/>
  <c r="G15" i="86"/>
  <c r="G13" i="86" s="1"/>
  <c r="K14" i="86"/>
  <c r="G14" i="86"/>
  <c r="J13" i="86"/>
  <c r="I13" i="86"/>
  <c r="F13" i="86"/>
  <c r="E13" i="86"/>
  <c r="K12" i="86"/>
  <c r="G12" i="86"/>
  <c r="G10" i="86" s="1"/>
  <c r="K11" i="86"/>
  <c r="K10" i="86" s="1"/>
  <c r="G11" i="86"/>
  <c r="J10" i="86"/>
  <c r="I10" i="86"/>
  <c r="F10" i="86"/>
  <c r="F19" i="86" s="1"/>
  <c r="E10" i="86"/>
  <c r="A1" i="86"/>
  <c r="B1" i="86" s="1"/>
  <c r="A1" i="36"/>
  <c r="B1" i="36" s="1"/>
  <c r="I44" i="108"/>
  <c r="I45" i="108" s="1"/>
  <c r="H44" i="108"/>
  <c r="K43" i="108"/>
  <c r="K42" i="108"/>
  <c r="K41" i="108"/>
  <c r="K40" i="108"/>
  <c r="I40" i="108"/>
  <c r="H40" i="108"/>
  <c r="K39" i="108"/>
  <c r="K38" i="108"/>
  <c r="K37" i="108"/>
  <c r="K33" i="108"/>
  <c r="K32" i="108"/>
  <c r="K31" i="108"/>
  <c r="K30" i="108"/>
  <c r="K29" i="108"/>
  <c r="K28" i="108"/>
  <c r="K27" i="108"/>
  <c r="K26" i="108"/>
  <c r="K25" i="108"/>
  <c r="K24" i="108"/>
  <c r="K23" i="108"/>
  <c r="K22" i="108"/>
  <c r="K21" i="108"/>
  <c r="K20" i="108"/>
  <c r="K19" i="108"/>
  <c r="K18" i="108"/>
  <c r="K17" i="108"/>
  <c r="K16" i="108"/>
  <c r="K15" i="108"/>
  <c r="K14" i="108"/>
  <c r="K13" i="108"/>
  <c r="K12" i="108"/>
  <c r="K11" i="108"/>
  <c r="J10" i="108"/>
  <c r="I10" i="108"/>
  <c r="I34" i="108" s="1"/>
  <c r="I47" i="108" s="1"/>
  <c r="H10" i="108"/>
  <c r="H34" i="108" s="1"/>
  <c r="G10" i="108"/>
  <c r="G34" i="108" s="1"/>
  <c r="A1" i="108"/>
  <c r="L35" i="95"/>
  <c r="K35" i="95"/>
  <c r="I21" i="95"/>
  <c r="H21" i="95"/>
  <c r="F21" i="95"/>
  <c r="L20" i="95"/>
  <c r="L48" i="95" s="1"/>
  <c r="K20" i="95"/>
  <c r="K48" i="95" s="1"/>
  <c r="L19" i="95"/>
  <c r="L47" i="95" s="1"/>
  <c r="K19" i="95"/>
  <c r="K47" i="95" s="1"/>
  <c r="L18" i="95"/>
  <c r="L46" i="95" s="1"/>
  <c r="K18" i="95"/>
  <c r="K46" i="95" s="1"/>
  <c r="L17" i="95"/>
  <c r="L45" i="95" s="1"/>
  <c r="K17" i="95"/>
  <c r="K45" i="95" s="1"/>
  <c r="L16" i="95"/>
  <c r="L44" i="95" s="1"/>
  <c r="K16" i="95"/>
  <c r="K44" i="95" s="1"/>
  <c r="L15" i="95"/>
  <c r="L43" i="95" s="1"/>
  <c r="K15" i="95"/>
  <c r="K43" i="95" s="1"/>
  <c r="L14" i="95"/>
  <c r="L42" i="95" s="1"/>
  <c r="K14" i="95"/>
  <c r="K42" i="95" s="1"/>
  <c r="L13" i="95"/>
  <c r="L41" i="95" s="1"/>
  <c r="K13" i="95"/>
  <c r="K41" i="95" s="1"/>
  <c r="L12" i="95"/>
  <c r="L40" i="95" s="1"/>
  <c r="L11" i="95"/>
  <c r="L39" i="95" s="1"/>
  <c r="K11" i="95"/>
  <c r="K39" i="95" s="1"/>
  <c r="L10" i="95"/>
  <c r="L38" i="95" s="1"/>
  <c r="K10" i="95"/>
  <c r="K38" i="95" s="1"/>
  <c r="A1" i="95"/>
  <c r="G66" i="85"/>
  <c r="G65" i="85"/>
  <c r="G64" i="85"/>
  <c r="G63" i="85"/>
  <c r="G62" i="85"/>
  <c r="G61" i="85"/>
  <c r="J57" i="85"/>
  <c r="G57" i="85"/>
  <c r="J56" i="85"/>
  <c r="G56" i="85"/>
  <c r="J55" i="85"/>
  <c r="G55" i="85"/>
  <c r="J54" i="85"/>
  <c r="G54" i="85"/>
  <c r="J53" i="85"/>
  <c r="G53" i="85"/>
  <c r="J52" i="85"/>
  <c r="G52" i="85"/>
  <c r="J48" i="85"/>
  <c r="G48" i="85"/>
  <c r="J47" i="85"/>
  <c r="G47" i="85"/>
  <c r="J46" i="85"/>
  <c r="G46" i="85"/>
  <c r="J45" i="85"/>
  <c r="G45" i="85"/>
  <c r="J44" i="85"/>
  <c r="G44" i="85"/>
  <c r="J43" i="85"/>
  <c r="G43" i="85"/>
  <c r="P35" i="85"/>
  <c r="P97" i="85" s="1"/>
  <c r="M35" i="85"/>
  <c r="M97" i="85" s="1"/>
  <c r="J35" i="85"/>
  <c r="J97" i="85" s="1"/>
  <c r="G35" i="85"/>
  <c r="G97" i="85" s="1"/>
  <c r="P34" i="85"/>
  <c r="P96" i="85" s="1"/>
  <c r="M34" i="85"/>
  <c r="M96" i="85" s="1"/>
  <c r="J34" i="85"/>
  <c r="J96" i="85" s="1"/>
  <c r="G34" i="85"/>
  <c r="G96" i="85" s="1"/>
  <c r="P33" i="85"/>
  <c r="P95" i="85" s="1"/>
  <c r="M33" i="85"/>
  <c r="M95" i="85" s="1"/>
  <c r="J33" i="85"/>
  <c r="J95" i="85" s="1"/>
  <c r="G33" i="85"/>
  <c r="G95" i="85" s="1"/>
  <c r="P32" i="85"/>
  <c r="P94" i="85" s="1"/>
  <c r="M32" i="85"/>
  <c r="M94" i="85" s="1"/>
  <c r="J32" i="85"/>
  <c r="J94" i="85" s="1"/>
  <c r="G32" i="85"/>
  <c r="P31" i="85"/>
  <c r="P93" i="85" s="1"/>
  <c r="M31" i="85"/>
  <c r="M93" i="85" s="1"/>
  <c r="J31" i="85"/>
  <c r="J93" i="85" s="1"/>
  <c r="G31" i="85"/>
  <c r="G93" i="85" s="1"/>
  <c r="P30" i="85"/>
  <c r="P92" i="85" s="1"/>
  <c r="P90" i="85" s="1"/>
  <c r="M30" i="85"/>
  <c r="M92" i="85" s="1"/>
  <c r="M90" i="85" s="1"/>
  <c r="J30" i="85"/>
  <c r="J92" i="85" s="1"/>
  <c r="J90" i="85" s="1"/>
  <c r="G30" i="85"/>
  <c r="G92" i="85" s="1"/>
  <c r="P26" i="85"/>
  <c r="M26" i="85"/>
  <c r="M88" i="85" s="1"/>
  <c r="J26" i="85"/>
  <c r="G26" i="85"/>
  <c r="P25" i="85"/>
  <c r="M25" i="85"/>
  <c r="M87" i="85" s="1"/>
  <c r="J25" i="85"/>
  <c r="G25" i="85"/>
  <c r="G87" i="85" s="1"/>
  <c r="P24" i="85"/>
  <c r="M24" i="85"/>
  <c r="M86" i="85" s="1"/>
  <c r="J24" i="85"/>
  <c r="G24" i="85"/>
  <c r="P23" i="85"/>
  <c r="M23" i="85"/>
  <c r="M85" i="85" s="1"/>
  <c r="J23" i="85"/>
  <c r="G23" i="85"/>
  <c r="G85" i="85" s="1"/>
  <c r="P22" i="85"/>
  <c r="M22" i="85"/>
  <c r="M84" i="85" s="1"/>
  <c r="J22" i="85"/>
  <c r="G22" i="85"/>
  <c r="P21" i="85"/>
  <c r="M21" i="85"/>
  <c r="M83" i="85" s="1"/>
  <c r="M81" i="85" s="1"/>
  <c r="J21" i="85"/>
  <c r="G21" i="85"/>
  <c r="G83" i="85" s="1"/>
  <c r="P17" i="85"/>
  <c r="M17" i="85"/>
  <c r="M79" i="85" s="1"/>
  <c r="J17" i="85"/>
  <c r="G17" i="85"/>
  <c r="P16" i="85"/>
  <c r="M16" i="85"/>
  <c r="M78" i="85" s="1"/>
  <c r="J16" i="85"/>
  <c r="G16" i="85"/>
  <c r="P15" i="85"/>
  <c r="M15" i="85"/>
  <c r="M77" i="85" s="1"/>
  <c r="J15" i="85"/>
  <c r="G15" i="85"/>
  <c r="P14" i="85"/>
  <c r="M14" i="85"/>
  <c r="M76" i="85" s="1"/>
  <c r="J14" i="85"/>
  <c r="G14" i="85"/>
  <c r="P13" i="85"/>
  <c r="M13" i="85"/>
  <c r="M75" i="85" s="1"/>
  <c r="J13" i="85"/>
  <c r="G13" i="85"/>
  <c r="P12" i="85"/>
  <c r="M12" i="85"/>
  <c r="M74" i="85" s="1"/>
  <c r="M72" i="85" s="1"/>
  <c r="J12" i="85"/>
  <c r="G12" i="85"/>
  <c r="A1" i="85"/>
  <c r="B1" i="85" s="1"/>
  <c r="P32" i="121"/>
  <c r="N32" i="121"/>
  <c r="K32" i="121"/>
  <c r="H32" i="121"/>
  <c r="P31" i="121"/>
  <c r="N31" i="121"/>
  <c r="K31" i="121"/>
  <c r="H31" i="121"/>
  <c r="P30" i="121"/>
  <c r="N30" i="121"/>
  <c r="K30" i="121"/>
  <c r="H30" i="121"/>
  <c r="P29" i="121"/>
  <c r="N29" i="121"/>
  <c r="K29" i="121"/>
  <c r="H29" i="121"/>
  <c r="P28" i="121"/>
  <c r="N28" i="121"/>
  <c r="K28" i="121"/>
  <c r="H28" i="121"/>
  <c r="P27" i="121"/>
  <c r="N27" i="121"/>
  <c r="K27" i="121"/>
  <c r="H27" i="121"/>
  <c r="P26" i="121"/>
  <c r="N26" i="121"/>
  <c r="K26" i="121"/>
  <c r="H26" i="121"/>
  <c r="P25" i="121"/>
  <c r="N25" i="121"/>
  <c r="K25" i="121"/>
  <c r="H25" i="121"/>
  <c r="P24" i="121"/>
  <c r="N24" i="121"/>
  <c r="K24" i="121"/>
  <c r="H24" i="121"/>
  <c r="N23" i="121"/>
  <c r="K23" i="121"/>
  <c r="H23" i="121"/>
  <c r="N22" i="121"/>
  <c r="K22" i="121"/>
  <c r="H22" i="121"/>
  <c r="N21" i="121"/>
  <c r="K21" i="121"/>
  <c r="H21" i="121"/>
  <c r="P21" i="121" s="1"/>
  <c r="N20" i="121"/>
  <c r="K20" i="121"/>
  <c r="H20" i="121"/>
  <c r="N19" i="121"/>
  <c r="K19" i="121"/>
  <c r="H19" i="121"/>
  <c r="N18" i="121"/>
  <c r="K18" i="121"/>
  <c r="H18" i="121"/>
  <c r="N17" i="121"/>
  <c r="K17" i="121"/>
  <c r="H17" i="121"/>
  <c r="P17" i="121" s="1"/>
  <c r="N16" i="121"/>
  <c r="K16" i="121"/>
  <c r="H16" i="121"/>
  <c r="N15" i="121"/>
  <c r="K15" i="121"/>
  <c r="H15" i="121"/>
  <c r="N14" i="121"/>
  <c r="K14" i="121"/>
  <c r="H14" i="121"/>
  <c r="N13" i="121"/>
  <c r="K13" i="121"/>
  <c r="H13" i="121"/>
  <c r="P13" i="121" s="1"/>
  <c r="N12" i="121"/>
  <c r="K12" i="121"/>
  <c r="H12" i="121"/>
  <c r="N11" i="121"/>
  <c r="K11" i="121"/>
  <c r="H11" i="121"/>
  <c r="N10" i="121"/>
  <c r="K10" i="121"/>
  <c r="H10" i="121"/>
  <c r="M9" i="121"/>
  <c r="M33" i="121" s="1"/>
  <c r="L9" i="121"/>
  <c r="N9" i="121" s="1"/>
  <c r="J9" i="121"/>
  <c r="K9" i="121" s="1"/>
  <c r="I9" i="121"/>
  <c r="I33" i="121" s="1"/>
  <c r="G9" i="121"/>
  <c r="G33" i="121" s="1"/>
  <c r="D217" i="56" s="1"/>
  <c r="F217" i="56" s="1"/>
  <c r="G217" i="56" s="1"/>
  <c r="F9" i="121"/>
  <c r="E9" i="121"/>
  <c r="A1" i="121"/>
  <c r="B1" i="121" s="1"/>
  <c r="E33" i="72"/>
  <c r="M32" i="72"/>
  <c r="O32" i="72" s="1"/>
  <c r="J32" i="72"/>
  <c r="G32" i="72"/>
  <c r="M31" i="72"/>
  <c r="J31" i="72"/>
  <c r="G31" i="72"/>
  <c r="M30" i="72"/>
  <c r="J30" i="72"/>
  <c r="G30" i="72"/>
  <c r="M29" i="72"/>
  <c r="J29" i="72"/>
  <c r="G29" i="72"/>
  <c r="M28" i="72"/>
  <c r="O28" i="72" s="1"/>
  <c r="J28" i="72"/>
  <c r="G28" i="72"/>
  <c r="M27" i="72"/>
  <c r="J27" i="72"/>
  <c r="G27" i="72"/>
  <c r="M26" i="72"/>
  <c r="J26" i="72"/>
  <c r="G26" i="72"/>
  <c r="M25" i="72"/>
  <c r="J25" i="72"/>
  <c r="G25" i="72"/>
  <c r="M24" i="72"/>
  <c r="O24" i="72" s="1"/>
  <c r="J24" i="72"/>
  <c r="G24" i="72"/>
  <c r="M23" i="72"/>
  <c r="J23" i="72"/>
  <c r="M22" i="72"/>
  <c r="J22" i="72"/>
  <c r="G22" i="72"/>
  <c r="M21" i="72"/>
  <c r="O21" i="72" s="1"/>
  <c r="J21" i="72"/>
  <c r="G21" i="72"/>
  <c r="M20" i="72"/>
  <c r="O20" i="72" s="1"/>
  <c r="J20" i="72"/>
  <c r="G20" i="72"/>
  <c r="M19" i="72"/>
  <c r="J19" i="72"/>
  <c r="G19" i="72"/>
  <c r="M18" i="72"/>
  <c r="J18" i="72"/>
  <c r="G18" i="72"/>
  <c r="M17" i="72"/>
  <c r="O17" i="72" s="1"/>
  <c r="J17" i="72"/>
  <c r="G17" i="72"/>
  <c r="M16" i="72"/>
  <c r="O16" i="72" s="1"/>
  <c r="J16" i="72"/>
  <c r="G16" i="72"/>
  <c r="M15" i="72"/>
  <c r="J15" i="72"/>
  <c r="G15" i="72"/>
  <c r="M14" i="72"/>
  <c r="J14" i="72"/>
  <c r="G14" i="72"/>
  <c r="M13" i="72"/>
  <c r="O13" i="72" s="1"/>
  <c r="J13" i="72"/>
  <c r="G13" i="72"/>
  <c r="M12" i="72"/>
  <c r="O12" i="72" s="1"/>
  <c r="J12" i="72"/>
  <c r="G12" i="72"/>
  <c r="M11" i="72"/>
  <c r="J11" i="72"/>
  <c r="G11" i="72"/>
  <c r="M10" i="72"/>
  <c r="J10" i="72"/>
  <c r="G10" i="72"/>
  <c r="L9" i="72"/>
  <c r="K9" i="72"/>
  <c r="K33" i="72" s="1"/>
  <c r="I9" i="72"/>
  <c r="H9" i="72"/>
  <c r="H33" i="72" s="1"/>
  <c r="F9" i="72"/>
  <c r="F33" i="72" s="1"/>
  <c r="E9" i="72"/>
  <c r="A1" i="72"/>
  <c r="B1" i="72" s="1"/>
  <c r="AB263" i="104"/>
  <c r="AA263" i="104"/>
  <c r="Z263" i="104"/>
  <c r="Y263" i="104"/>
  <c r="V263" i="104"/>
  <c r="U263" i="104"/>
  <c r="T263" i="104"/>
  <c r="S263" i="104"/>
  <c r="P263" i="104"/>
  <c r="O263" i="104"/>
  <c r="N263" i="104"/>
  <c r="M263" i="104"/>
  <c r="J263" i="104"/>
  <c r="I263" i="104"/>
  <c r="H263" i="104"/>
  <c r="G263" i="104"/>
  <c r="AB262" i="104"/>
  <c r="AA262" i="104"/>
  <c r="Z262" i="104"/>
  <c r="Y262" i="104"/>
  <c r="V262" i="104"/>
  <c r="U262" i="104"/>
  <c r="T262" i="104"/>
  <c r="S262" i="104"/>
  <c r="P262" i="104"/>
  <c r="O262" i="104"/>
  <c r="N262" i="104"/>
  <c r="M262" i="104"/>
  <c r="J262" i="104"/>
  <c r="I262" i="104"/>
  <c r="H262" i="104"/>
  <c r="G262" i="104"/>
  <c r="AB261" i="104"/>
  <c r="AA261" i="104"/>
  <c r="Z261" i="104"/>
  <c r="Y261" i="104"/>
  <c r="V261" i="104"/>
  <c r="U261" i="104"/>
  <c r="T261" i="104"/>
  <c r="S261" i="104"/>
  <c r="P261" i="104"/>
  <c r="O261" i="104"/>
  <c r="N261" i="104"/>
  <c r="M261" i="104"/>
  <c r="J261" i="104"/>
  <c r="I261" i="104"/>
  <c r="H261" i="104"/>
  <c r="G261" i="104"/>
  <c r="AB259" i="104"/>
  <c r="AA259" i="104"/>
  <c r="Z259" i="104"/>
  <c r="Y259" i="104"/>
  <c r="V259" i="104"/>
  <c r="U259" i="104"/>
  <c r="T259" i="104"/>
  <c r="S259" i="104"/>
  <c r="P259" i="104"/>
  <c r="O259" i="104"/>
  <c r="N259" i="104"/>
  <c r="M259" i="104"/>
  <c r="J259" i="104"/>
  <c r="I259" i="104"/>
  <c r="H259" i="104"/>
  <c r="G259" i="104"/>
  <c r="AB258" i="104"/>
  <c r="AA258" i="104"/>
  <c r="Z258" i="104"/>
  <c r="Y258" i="104"/>
  <c r="V258" i="104"/>
  <c r="U258" i="104"/>
  <c r="T258" i="104"/>
  <c r="S258" i="104"/>
  <c r="P258" i="104"/>
  <c r="O258" i="104"/>
  <c r="N258" i="104"/>
  <c r="M258" i="104"/>
  <c r="J258" i="104"/>
  <c r="I258" i="104"/>
  <c r="H258" i="104"/>
  <c r="G258" i="104"/>
  <c r="AB257" i="104"/>
  <c r="AA257" i="104"/>
  <c r="Z257" i="104"/>
  <c r="Y257" i="104"/>
  <c r="V257" i="104"/>
  <c r="U257" i="104"/>
  <c r="T257" i="104"/>
  <c r="S257" i="104"/>
  <c r="P257" i="104"/>
  <c r="O257" i="104"/>
  <c r="N257" i="104"/>
  <c r="M257" i="104"/>
  <c r="J257" i="104"/>
  <c r="I257" i="104"/>
  <c r="H257" i="104"/>
  <c r="G257" i="104"/>
  <c r="AB255" i="104"/>
  <c r="AA255" i="104"/>
  <c r="Z255" i="104"/>
  <c r="Y255" i="104"/>
  <c r="V255" i="104"/>
  <c r="U255" i="104"/>
  <c r="T255" i="104"/>
  <c r="S255" i="104"/>
  <c r="P255" i="104"/>
  <c r="O255" i="104"/>
  <c r="N255" i="104"/>
  <c r="M255" i="104"/>
  <c r="J255" i="104"/>
  <c r="I255" i="104"/>
  <c r="H255" i="104"/>
  <c r="G255" i="104"/>
  <c r="AB254" i="104"/>
  <c r="AA254" i="104"/>
  <c r="Z254" i="104"/>
  <c r="Y254" i="104"/>
  <c r="V254" i="104"/>
  <c r="U254" i="104"/>
  <c r="T254" i="104"/>
  <c r="P254" i="104"/>
  <c r="O254" i="104"/>
  <c r="N254" i="104"/>
  <c r="M254" i="104"/>
  <c r="J254" i="104"/>
  <c r="I254" i="104"/>
  <c r="H254" i="104"/>
  <c r="G254" i="104"/>
  <c r="AB253" i="104"/>
  <c r="AA253" i="104"/>
  <c r="Z253" i="104"/>
  <c r="Y253" i="104"/>
  <c r="V253" i="104"/>
  <c r="U253" i="104"/>
  <c r="T253" i="104"/>
  <c r="S253" i="104"/>
  <c r="P253" i="104"/>
  <c r="O253" i="104"/>
  <c r="N253" i="104"/>
  <c r="M253" i="104"/>
  <c r="J253" i="104"/>
  <c r="I253" i="104"/>
  <c r="H253" i="104"/>
  <c r="G253" i="104"/>
  <c r="AB252" i="104"/>
  <c r="AA252" i="104"/>
  <c r="Z252" i="104"/>
  <c r="Y252" i="104"/>
  <c r="V252" i="104"/>
  <c r="U252" i="104"/>
  <c r="T252" i="104"/>
  <c r="S252" i="104"/>
  <c r="P252" i="104"/>
  <c r="O252" i="104"/>
  <c r="N252" i="104"/>
  <c r="M252" i="104"/>
  <c r="J252" i="104"/>
  <c r="I252" i="104"/>
  <c r="H252" i="104"/>
  <c r="G252" i="104"/>
  <c r="AB251" i="104"/>
  <c r="AA251" i="104"/>
  <c r="Z251" i="104"/>
  <c r="Y251" i="104"/>
  <c r="V251" i="104"/>
  <c r="U251" i="104"/>
  <c r="T251" i="104"/>
  <c r="S251" i="104"/>
  <c r="P251" i="104"/>
  <c r="O251" i="104"/>
  <c r="N251" i="104"/>
  <c r="M251" i="104"/>
  <c r="J251" i="104"/>
  <c r="I251" i="104"/>
  <c r="H251" i="104"/>
  <c r="G251" i="104"/>
  <c r="AB250" i="104"/>
  <c r="AA250" i="104"/>
  <c r="Z250" i="104"/>
  <c r="Y250" i="104"/>
  <c r="V250" i="104"/>
  <c r="U250" i="104"/>
  <c r="T250" i="104"/>
  <c r="S250" i="104"/>
  <c r="P250" i="104"/>
  <c r="O250" i="104"/>
  <c r="N250" i="104"/>
  <c r="M250" i="104"/>
  <c r="J250" i="104"/>
  <c r="I250" i="104"/>
  <c r="H250" i="104"/>
  <c r="G250" i="104"/>
  <c r="AB249" i="104"/>
  <c r="AA249" i="104"/>
  <c r="Z249" i="104"/>
  <c r="Y249" i="104"/>
  <c r="V249" i="104"/>
  <c r="U249" i="104"/>
  <c r="T249" i="104"/>
  <c r="S249" i="104"/>
  <c r="P249" i="104"/>
  <c r="O249" i="104"/>
  <c r="N249" i="104"/>
  <c r="M249" i="104"/>
  <c r="J249" i="104"/>
  <c r="I249" i="104"/>
  <c r="H249" i="104"/>
  <c r="G249" i="104"/>
  <c r="AB248" i="104"/>
  <c r="AA248" i="104"/>
  <c r="Z248" i="104"/>
  <c r="Y248" i="104"/>
  <c r="V248" i="104"/>
  <c r="U248" i="104"/>
  <c r="T248" i="104"/>
  <c r="S248" i="104"/>
  <c r="P248" i="104"/>
  <c r="O248" i="104"/>
  <c r="N248" i="104"/>
  <c r="M248" i="104"/>
  <c r="J248" i="104"/>
  <c r="I248" i="104"/>
  <c r="H248" i="104"/>
  <c r="G248" i="104"/>
  <c r="AB247" i="104"/>
  <c r="AA247" i="104"/>
  <c r="Z247" i="104"/>
  <c r="Y247" i="104"/>
  <c r="V247" i="104"/>
  <c r="U247" i="104"/>
  <c r="T247" i="104"/>
  <c r="S247" i="104"/>
  <c r="P247" i="104"/>
  <c r="O247" i="104"/>
  <c r="N247" i="104"/>
  <c r="M247" i="104"/>
  <c r="J247" i="104"/>
  <c r="I247" i="104"/>
  <c r="H247" i="104"/>
  <c r="G247" i="104"/>
  <c r="AB246" i="104"/>
  <c r="AA246" i="104"/>
  <c r="Z246" i="104"/>
  <c r="V246" i="104"/>
  <c r="U246" i="104"/>
  <c r="T246" i="104"/>
  <c r="P246" i="104"/>
  <c r="O246" i="104"/>
  <c r="N246" i="104"/>
  <c r="M246" i="104"/>
  <c r="J246" i="104"/>
  <c r="I246" i="104"/>
  <c r="H246" i="104"/>
  <c r="AB245" i="104"/>
  <c r="AA245" i="104"/>
  <c r="Z245" i="104"/>
  <c r="Y245" i="104"/>
  <c r="V245" i="104"/>
  <c r="U245" i="104"/>
  <c r="T245" i="104"/>
  <c r="S245" i="104"/>
  <c r="P245" i="104"/>
  <c r="O245" i="104"/>
  <c r="N245" i="104"/>
  <c r="M245" i="104"/>
  <c r="J245" i="104"/>
  <c r="I245" i="104"/>
  <c r="H245" i="104"/>
  <c r="G245" i="104"/>
  <c r="AB244" i="104"/>
  <c r="AA244" i="104"/>
  <c r="Z244" i="104"/>
  <c r="Y244" i="104"/>
  <c r="V244" i="104"/>
  <c r="U244" i="104"/>
  <c r="T244" i="104"/>
  <c r="S244" i="104"/>
  <c r="P244" i="104"/>
  <c r="O244" i="104"/>
  <c r="N244" i="104"/>
  <c r="M244" i="104"/>
  <c r="J244" i="104"/>
  <c r="I244" i="104"/>
  <c r="H244" i="104"/>
  <c r="G244" i="104"/>
  <c r="AB243" i="104"/>
  <c r="AA243" i="104"/>
  <c r="Z243" i="104"/>
  <c r="Y243" i="104"/>
  <c r="V243" i="104"/>
  <c r="U243" i="104"/>
  <c r="T243" i="104"/>
  <c r="S243" i="104"/>
  <c r="P243" i="104"/>
  <c r="O243" i="104"/>
  <c r="N243" i="104"/>
  <c r="M243" i="104"/>
  <c r="J243" i="104"/>
  <c r="I243" i="104"/>
  <c r="H243" i="104"/>
  <c r="G243" i="104"/>
  <c r="AB242" i="104"/>
  <c r="AA242" i="104"/>
  <c r="Z242" i="104"/>
  <c r="Y242" i="104"/>
  <c r="V242" i="104"/>
  <c r="U242" i="104"/>
  <c r="T242" i="104"/>
  <c r="S242" i="104"/>
  <c r="P242" i="104"/>
  <c r="O242" i="104"/>
  <c r="N242" i="104"/>
  <c r="M242" i="104"/>
  <c r="J242" i="104"/>
  <c r="I242" i="104"/>
  <c r="H242" i="104"/>
  <c r="G242" i="104"/>
  <c r="AB241" i="104"/>
  <c r="AA241" i="104"/>
  <c r="Z241" i="104"/>
  <c r="Y241" i="104"/>
  <c r="V241" i="104"/>
  <c r="U241" i="104"/>
  <c r="T241" i="104"/>
  <c r="S241" i="104"/>
  <c r="P241" i="104"/>
  <c r="O241" i="104"/>
  <c r="N241" i="104"/>
  <c r="M241" i="104"/>
  <c r="J241" i="104"/>
  <c r="I241" i="104"/>
  <c r="H241" i="104"/>
  <c r="G241" i="104"/>
  <c r="AB240" i="104"/>
  <c r="AA240" i="104"/>
  <c r="Z240" i="104"/>
  <c r="Y240" i="104"/>
  <c r="V240" i="104"/>
  <c r="U240" i="104"/>
  <c r="T240" i="104"/>
  <c r="S240" i="104"/>
  <c r="P240" i="104"/>
  <c r="O240" i="104"/>
  <c r="N240" i="104"/>
  <c r="M240" i="104"/>
  <c r="J240" i="104"/>
  <c r="I240" i="104"/>
  <c r="H240" i="104"/>
  <c r="G240" i="104"/>
  <c r="AB239" i="104"/>
  <c r="AA239" i="104"/>
  <c r="Z239" i="104"/>
  <c r="Y239" i="104"/>
  <c r="V239" i="104"/>
  <c r="U239" i="104"/>
  <c r="T239" i="104"/>
  <c r="S239" i="104"/>
  <c r="P239" i="104"/>
  <c r="O239" i="104"/>
  <c r="N239" i="104"/>
  <c r="M239" i="104"/>
  <c r="J239" i="104"/>
  <c r="I239" i="104"/>
  <c r="H239" i="104"/>
  <c r="G239" i="104"/>
  <c r="AB238" i="104"/>
  <c r="AA238" i="104"/>
  <c r="Z238" i="104"/>
  <c r="Y238" i="104"/>
  <c r="V238" i="104"/>
  <c r="U238" i="104"/>
  <c r="T238" i="104"/>
  <c r="S238" i="104"/>
  <c r="P238" i="104"/>
  <c r="O238" i="104"/>
  <c r="N238" i="104"/>
  <c r="M238" i="104"/>
  <c r="J238" i="104"/>
  <c r="I238" i="104"/>
  <c r="H238" i="104"/>
  <c r="G238" i="104"/>
  <c r="AB237" i="104"/>
  <c r="AA237" i="104"/>
  <c r="Z237" i="104"/>
  <c r="Y237" i="104"/>
  <c r="V237" i="104"/>
  <c r="U237" i="104"/>
  <c r="T237" i="104"/>
  <c r="S237" i="104"/>
  <c r="P237" i="104"/>
  <c r="O237" i="104"/>
  <c r="N237" i="104"/>
  <c r="M237" i="104"/>
  <c r="J237" i="104"/>
  <c r="I237" i="104"/>
  <c r="H237" i="104"/>
  <c r="G237" i="104"/>
  <c r="AB236" i="104"/>
  <c r="AA236" i="104"/>
  <c r="Z236" i="104"/>
  <c r="Y236" i="104"/>
  <c r="V236" i="104"/>
  <c r="U236" i="104"/>
  <c r="T236" i="104"/>
  <c r="S236" i="104"/>
  <c r="P236" i="104"/>
  <c r="O236" i="104"/>
  <c r="N236" i="104"/>
  <c r="M236" i="104"/>
  <c r="J236" i="104"/>
  <c r="I236" i="104"/>
  <c r="H236" i="104"/>
  <c r="G236" i="104"/>
  <c r="AB235" i="104"/>
  <c r="AA235" i="104"/>
  <c r="Z235" i="104"/>
  <c r="Y235" i="104"/>
  <c r="V235" i="104"/>
  <c r="U235" i="104"/>
  <c r="T235" i="104"/>
  <c r="S235" i="104"/>
  <c r="P235" i="104"/>
  <c r="O235" i="104"/>
  <c r="N235" i="104"/>
  <c r="M235" i="104"/>
  <c r="J235" i="104"/>
  <c r="I235" i="104"/>
  <c r="H235" i="104"/>
  <c r="G235" i="104"/>
  <c r="AB234" i="104"/>
  <c r="AA234" i="104"/>
  <c r="Z234" i="104"/>
  <c r="Y234" i="104"/>
  <c r="V234" i="104"/>
  <c r="U234" i="104"/>
  <c r="T234" i="104"/>
  <c r="S234" i="104"/>
  <c r="P234" i="104"/>
  <c r="O234" i="104"/>
  <c r="N234" i="104"/>
  <c r="M234" i="104"/>
  <c r="J234" i="104"/>
  <c r="I234" i="104"/>
  <c r="H234" i="104"/>
  <c r="G234" i="104"/>
  <c r="AB233" i="104"/>
  <c r="AA233" i="104"/>
  <c r="Z233" i="104"/>
  <c r="Y233" i="104"/>
  <c r="V233" i="104"/>
  <c r="U233" i="104"/>
  <c r="T233" i="104"/>
  <c r="S233" i="104"/>
  <c r="P233" i="104"/>
  <c r="O233" i="104"/>
  <c r="N233" i="104"/>
  <c r="M233" i="104"/>
  <c r="J233" i="104"/>
  <c r="I233" i="104"/>
  <c r="H233" i="104"/>
  <c r="G233" i="104"/>
  <c r="AB227" i="104"/>
  <c r="AA227" i="104"/>
  <c r="Z227" i="104"/>
  <c r="Y227" i="104"/>
  <c r="V227" i="104"/>
  <c r="U227" i="104"/>
  <c r="T227" i="104"/>
  <c r="S227" i="104"/>
  <c r="P227" i="104"/>
  <c r="O227" i="104"/>
  <c r="N227" i="104"/>
  <c r="M227" i="104"/>
  <c r="J227" i="104"/>
  <c r="I227" i="104"/>
  <c r="H227" i="104"/>
  <c r="G227" i="104"/>
  <c r="AC226" i="104"/>
  <c r="W226" i="104"/>
  <c r="Q226" i="104"/>
  <c r="K226" i="104"/>
  <c r="AC225" i="104"/>
  <c r="W225" i="104"/>
  <c r="Q225" i="104"/>
  <c r="K225" i="104"/>
  <c r="AC224" i="104"/>
  <c r="W224" i="104"/>
  <c r="Q224" i="104"/>
  <c r="K224" i="104"/>
  <c r="AB223" i="104"/>
  <c r="AA223" i="104"/>
  <c r="Z223" i="104"/>
  <c r="Z228" i="104" s="1"/>
  <c r="Y223" i="104"/>
  <c r="V223" i="104"/>
  <c r="U223" i="104"/>
  <c r="T223" i="104"/>
  <c r="S223" i="104"/>
  <c r="P223" i="104"/>
  <c r="O223" i="104"/>
  <c r="N223" i="104"/>
  <c r="M223" i="104"/>
  <c r="J223" i="104"/>
  <c r="I223" i="104"/>
  <c r="H223" i="104"/>
  <c r="G223" i="104"/>
  <c r="AC222" i="104"/>
  <c r="W222" i="104"/>
  <c r="Q222" i="104"/>
  <c r="K222" i="104"/>
  <c r="AC221" i="104"/>
  <c r="W221" i="104"/>
  <c r="Q221" i="104"/>
  <c r="K221" i="104"/>
  <c r="AC220" i="104"/>
  <c r="W220" i="104"/>
  <c r="Q220" i="104"/>
  <c r="K220" i="104"/>
  <c r="AC218" i="104"/>
  <c r="W218" i="104"/>
  <c r="Q218" i="104"/>
  <c r="K218" i="104"/>
  <c r="AC217" i="104"/>
  <c r="W217" i="104"/>
  <c r="Q217" i="104"/>
  <c r="K217" i="104"/>
  <c r="AC216" i="104"/>
  <c r="W216" i="104"/>
  <c r="Q216" i="104"/>
  <c r="K216" i="104"/>
  <c r="AC215" i="104"/>
  <c r="W215" i="104"/>
  <c r="Q215" i="104"/>
  <c r="K215" i="104"/>
  <c r="AC214" i="104"/>
  <c r="W214" i="104"/>
  <c r="Q214" i="104"/>
  <c r="K214" i="104"/>
  <c r="AC213" i="104"/>
  <c r="W213" i="104"/>
  <c r="Q213" i="104"/>
  <c r="K213" i="104"/>
  <c r="AC212" i="104"/>
  <c r="W212" i="104"/>
  <c r="Q212" i="104"/>
  <c r="K212" i="104"/>
  <c r="AC211" i="104"/>
  <c r="W211" i="104"/>
  <c r="Q211" i="104"/>
  <c r="K211" i="104"/>
  <c r="AC210" i="104"/>
  <c r="W210" i="104"/>
  <c r="Q210" i="104"/>
  <c r="K210" i="104"/>
  <c r="AC209" i="104"/>
  <c r="W209" i="104"/>
  <c r="Q209" i="104"/>
  <c r="K209" i="104"/>
  <c r="AC208" i="104"/>
  <c r="W208" i="104"/>
  <c r="Q208" i="104"/>
  <c r="K208" i="104"/>
  <c r="AC207" i="104"/>
  <c r="W207" i="104"/>
  <c r="Q207" i="104"/>
  <c r="K207" i="104"/>
  <c r="AC206" i="104"/>
  <c r="W206" i="104"/>
  <c r="Q206" i="104"/>
  <c r="K206" i="104"/>
  <c r="AC205" i="104"/>
  <c r="W205" i="104"/>
  <c r="Q205" i="104"/>
  <c r="K205" i="104"/>
  <c r="AC204" i="104"/>
  <c r="W204" i="104"/>
  <c r="Q204" i="104"/>
  <c r="K204" i="104"/>
  <c r="AC203" i="104"/>
  <c r="W203" i="104"/>
  <c r="Q203" i="104"/>
  <c r="K203" i="104"/>
  <c r="AC202" i="104"/>
  <c r="W202" i="104"/>
  <c r="Q202" i="104"/>
  <c r="K202" i="104"/>
  <c r="AC201" i="104"/>
  <c r="W201" i="104"/>
  <c r="Q201" i="104"/>
  <c r="K201" i="104"/>
  <c r="AC200" i="104"/>
  <c r="W200" i="104"/>
  <c r="Q200" i="104"/>
  <c r="K200" i="104"/>
  <c r="AC199" i="104"/>
  <c r="W199" i="104"/>
  <c r="Q199" i="104"/>
  <c r="K199" i="104"/>
  <c r="AC198" i="104"/>
  <c r="W198" i="104"/>
  <c r="Q198" i="104"/>
  <c r="K198" i="104"/>
  <c r="AC197" i="104"/>
  <c r="W197" i="104"/>
  <c r="Q197" i="104"/>
  <c r="K197" i="104"/>
  <c r="AC196" i="104"/>
  <c r="W196" i="104"/>
  <c r="Q196" i="104"/>
  <c r="K196" i="104"/>
  <c r="AB195" i="104"/>
  <c r="AA195" i="104"/>
  <c r="Z195" i="104"/>
  <c r="Z219" i="104" s="1"/>
  <c r="Y195" i="104"/>
  <c r="V195" i="104"/>
  <c r="U195" i="104"/>
  <c r="T195" i="104"/>
  <c r="S195" i="104"/>
  <c r="P195" i="104"/>
  <c r="O195" i="104"/>
  <c r="N195" i="104"/>
  <c r="M195" i="104"/>
  <c r="J195" i="104"/>
  <c r="I195" i="104"/>
  <c r="H195" i="104"/>
  <c r="G195" i="104"/>
  <c r="AB190" i="104"/>
  <c r="AA190" i="104"/>
  <c r="Z190" i="104"/>
  <c r="Y190" i="104"/>
  <c r="V190" i="104"/>
  <c r="U190" i="104"/>
  <c r="T190" i="104"/>
  <c r="S190" i="104"/>
  <c r="P190" i="104"/>
  <c r="O190" i="104"/>
  <c r="N190" i="104"/>
  <c r="M190" i="104"/>
  <c r="J190" i="104"/>
  <c r="I190" i="104"/>
  <c r="H190" i="104"/>
  <c r="G190" i="104"/>
  <c r="AC189" i="104"/>
  <c r="W189" i="104"/>
  <c r="Q189" i="104"/>
  <c r="K189" i="104"/>
  <c r="AC188" i="104"/>
  <c r="W188" i="104"/>
  <c r="Q188" i="104"/>
  <c r="K188" i="104"/>
  <c r="AC187" i="104"/>
  <c r="W187" i="104"/>
  <c r="Q187" i="104"/>
  <c r="K187" i="104"/>
  <c r="AB186" i="104"/>
  <c r="AB191" i="104" s="1"/>
  <c r="AA186" i="104"/>
  <c r="AA191" i="104" s="1"/>
  <c r="Z186" i="104"/>
  <c r="Z191" i="104" s="1"/>
  <c r="Y186" i="104"/>
  <c r="Y191" i="104" s="1"/>
  <c r="V186" i="104"/>
  <c r="U186" i="104"/>
  <c r="U191" i="104" s="1"/>
  <c r="T186" i="104"/>
  <c r="T191" i="104" s="1"/>
  <c r="S186" i="104"/>
  <c r="S191" i="104" s="1"/>
  <c r="P186" i="104"/>
  <c r="P191" i="104" s="1"/>
  <c r="O186" i="104"/>
  <c r="O191" i="104" s="1"/>
  <c r="N186" i="104"/>
  <c r="N191" i="104" s="1"/>
  <c r="M186" i="104"/>
  <c r="J186" i="104"/>
  <c r="J191" i="104" s="1"/>
  <c r="I186" i="104"/>
  <c r="I191" i="104" s="1"/>
  <c r="H186" i="104"/>
  <c r="H191" i="104" s="1"/>
  <c r="G186" i="104"/>
  <c r="G191" i="104" s="1"/>
  <c r="AC185" i="104"/>
  <c r="W185" i="104"/>
  <c r="Q185" i="104"/>
  <c r="K185" i="104"/>
  <c r="AC184" i="104"/>
  <c r="W184" i="104"/>
  <c r="Q184" i="104"/>
  <c r="K184" i="104"/>
  <c r="AC183" i="104"/>
  <c r="W183" i="104"/>
  <c r="Q183" i="104"/>
  <c r="K183" i="104"/>
  <c r="AA182" i="104"/>
  <c r="AA192" i="104" s="1"/>
  <c r="AC181" i="104"/>
  <c r="W181" i="104"/>
  <c r="Q181" i="104"/>
  <c r="K181" i="104"/>
  <c r="AC180" i="104"/>
  <c r="W180" i="104"/>
  <c r="Q180" i="104"/>
  <c r="K180" i="104"/>
  <c r="AC179" i="104"/>
  <c r="W179" i="104"/>
  <c r="Q179" i="104"/>
  <c r="K179" i="104"/>
  <c r="AC178" i="104"/>
  <c r="W178" i="104"/>
  <c r="Q178" i="104"/>
  <c r="K178" i="104"/>
  <c r="AC177" i="104"/>
  <c r="W177" i="104"/>
  <c r="Q177" i="104"/>
  <c r="K177" i="104"/>
  <c r="AC176" i="104"/>
  <c r="W176" i="104"/>
  <c r="Q176" i="104"/>
  <c r="K176" i="104"/>
  <c r="AC175" i="104"/>
  <c r="W175" i="104"/>
  <c r="Q175" i="104"/>
  <c r="K175" i="104"/>
  <c r="AC174" i="104"/>
  <c r="W174" i="104"/>
  <c r="Q174" i="104"/>
  <c r="K174" i="104"/>
  <c r="AC173" i="104"/>
  <c r="W173" i="104"/>
  <c r="Q173" i="104"/>
  <c r="K173" i="104"/>
  <c r="AC172" i="104"/>
  <c r="W172" i="104"/>
  <c r="Q172" i="104"/>
  <c r="K172" i="104"/>
  <c r="AC171" i="104"/>
  <c r="W171" i="104"/>
  <c r="Q171" i="104"/>
  <c r="K171" i="104"/>
  <c r="AC170" i="104"/>
  <c r="W170" i="104"/>
  <c r="Q170" i="104"/>
  <c r="K170" i="104"/>
  <c r="AC169" i="104"/>
  <c r="W169" i="104"/>
  <c r="Q169" i="104"/>
  <c r="K169" i="104"/>
  <c r="AC168" i="104"/>
  <c r="W168" i="104"/>
  <c r="Q168" i="104"/>
  <c r="K168" i="104"/>
  <c r="AC167" i="104"/>
  <c r="W167" i="104"/>
  <c r="Q167" i="104"/>
  <c r="K167" i="104"/>
  <c r="AC166" i="104"/>
  <c r="W166" i="104"/>
  <c r="Q166" i="104"/>
  <c r="K166" i="104"/>
  <c r="AC165" i="104"/>
  <c r="W165" i="104"/>
  <c r="Q165" i="104"/>
  <c r="K165" i="104"/>
  <c r="AC164" i="104"/>
  <c r="W164" i="104"/>
  <c r="Q164" i="104"/>
  <c r="K164" i="104"/>
  <c r="AC163" i="104"/>
  <c r="W163" i="104"/>
  <c r="Q163" i="104"/>
  <c r="K163" i="104"/>
  <c r="AC162" i="104"/>
  <c r="W162" i="104"/>
  <c r="Q162" i="104"/>
  <c r="K162" i="104"/>
  <c r="AC161" i="104"/>
  <c r="W161" i="104"/>
  <c r="Q161" i="104"/>
  <c r="K161" i="104"/>
  <c r="AC160" i="104"/>
  <c r="W160" i="104"/>
  <c r="Q160" i="104"/>
  <c r="K160" i="104"/>
  <c r="AC159" i="104"/>
  <c r="W159" i="104"/>
  <c r="Q159" i="104"/>
  <c r="K159" i="104"/>
  <c r="AB158" i="104"/>
  <c r="AB182" i="104" s="1"/>
  <c r="AA158" i="104"/>
  <c r="Z158" i="104"/>
  <c r="Z182" i="104" s="1"/>
  <c r="Y158" i="104"/>
  <c r="Y182" i="104" s="1"/>
  <c r="V158" i="104"/>
  <c r="V182" i="104" s="1"/>
  <c r="U158" i="104"/>
  <c r="U182" i="104" s="1"/>
  <c r="T158" i="104"/>
  <c r="T182" i="104" s="1"/>
  <c r="T192" i="104" s="1"/>
  <c r="S158" i="104"/>
  <c r="S182" i="104" s="1"/>
  <c r="P158" i="104"/>
  <c r="P182" i="104" s="1"/>
  <c r="O158" i="104"/>
  <c r="O182" i="104" s="1"/>
  <c r="O192" i="104" s="1"/>
  <c r="N158" i="104"/>
  <c r="N182" i="104" s="1"/>
  <c r="N192" i="104" s="1"/>
  <c r="M158" i="104"/>
  <c r="Q158" i="104" s="1"/>
  <c r="J158" i="104"/>
  <c r="J182" i="104" s="1"/>
  <c r="I158" i="104"/>
  <c r="I182" i="104" s="1"/>
  <c r="I192" i="104" s="1"/>
  <c r="H158" i="104"/>
  <c r="H182" i="104" s="1"/>
  <c r="H192" i="104" s="1"/>
  <c r="G158" i="104"/>
  <c r="G182" i="104" s="1"/>
  <c r="O154" i="104"/>
  <c r="AB153" i="104"/>
  <c r="AA153" i="104"/>
  <c r="Z153" i="104"/>
  <c r="Y153" i="104"/>
  <c r="V153" i="104"/>
  <c r="U153" i="104"/>
  <c r="T153" i="104"/>
  <c r="S153" i="104"/>
  <c r="P153" i="104"/>
  <c r="O153" i="104"/>
  <c r="N153" i="104"/>
  <c r="M153" i="104"/>
  <c r="J153" i="104"/>
  <c r="I153" i="104"/>
  <c r="H153" i="104"/>
  <c r="G153" i="104"/>
  <c r="AC152" i="104"/>
  <c r="W152" i="104"/>
  <c r="Q152" i="104"/>
  <c r="K152" i="104"/>
  <c r="AC151" i="104"/>
  <c r="W151" i="104"/>
  <c r="Q151" i="104"/>
  <c r="K151" i="104"/>
  <c r="AC150" i="104"/>
  <c r="W150" i="104"/>
  <c r="Q150" i="104"/>
  <c r="K150" i="104"/>
  <c r="AB149" i="104"/>
  <c r="AB154" i="104" s="1"/>
  <c r="AA149" i="104"/>
  <c r="AA154" i="104" s="1"/>
  <c r="Z149" i="104"/>
  <c r="Z154" i="104" s="1"/>
  <c r="Y149" i="104"/>
  <c r="Y154" i="104" s="1"/>
  <c r="V149" i="104"/>
  <c r="V154" i="104" s="1"/>
  <c r="U149" i="104"/>
  <c r="U154" i="104" s="1"/>
  <c r="T149" i="104"/>
  <c r="T154" i="104" s="1"/>
  <c r="S149" i="104"/>
  <c r="S154" i="104" s="1"/>
  <c r="P149" i="104"/>
  <c r="P154" i="104" s="1"/>
  <c r="O149" i="104"/>
  <c r="N149" i="104"/>
  <c r="N154" i="104" s="1"/>
  <c r="M149" i="104"/>
  <c r="J149" i="104"/>
  <c r="I149" i="104"/>
  <c r="I154" i="104" s="1"/>
  <c r="H149" i="104"/>
  <c r="H154" i="104" s="1"/>
  <c r="G149" i="104"/>
  <c r="G154" i="104" s="1"/>
  <c r="AC148" i="104"/>
  <c r="W148" i="104"/>
  <c r="Q148" i="104"/>
  <c r="K148" i="104"/>
  <c r="AC147" i="104"/>
  <c r="W147" i="104"/>
  <c r="Q147" i="104"/>
  <c r="K147" i="104"/>
  <c r="AC146" i="104"/>
  <c r="W146" i="104"/>
  <c r="Q146" i="104"/>
  <c r="K146" i="104"/>
  <c r="Y145" i="104"/>
  <c r="Y155" i="104" s="1"/>
  <c r="AC144" i="104"/>
  <c r="W144" i="104"/>
  <c r="Q144" i="104"/>
  <c r="K144" i="104"/>
  <c r="AC143" i="104"/>
  <c r="W143" i="104"/>
  <c r="Q143" i="104"/>
  <c r="K143" i="104"/>
  <c r="AC142" i="104"/>
  <c r="W142" i="104"/>
  <c r="Q142" i="104"/>
  <c r="K142" i="104"/>
  <c r="AC141" i="104"/>
  <c r="W141" i="104"/>
  <c r="Q141" i="104"/>
  <c r="K141" i="104"/>
  <c r="AC140" i="104"/>
  <c r="W140" i="104"/>
  <c r="Q140" i="104"/>
  <c r="K140" i="104"/>
  <c r="AC139" i="104"/>
  <c r="W139" i="104"/>
  <c r="Q139" i="104"/>
  <c r="K139" i="104"/>
  <c r="AC138" i="104"/>
  <c r="W138" i="104"/>
  <c r="Q138" i="104"/>
  <c r="K138" i="104"/>
  <c r="AC137" i="104"/>
  <c r="W137" i="104"/>
  <c r="Q137" i="104"/>
  <c r="K137" i="104"/>
  <c r="AC136" i="104"/>
  <c r="W136" i="104"/>
  <c r="Q136" i="104"/>
  <c r="K136" i="104"/>
  <c r="AC135" i="104"/>
  <c r="W135" i="104"/>
  <c r="Q135" i="104"/>
  <c r="K135" i="104"/>
  <c r="AC134" i="104"/>
  <c r="W134" i="104"/>
  <c r="Q134" i="104"/>
  <c r="K134" i="104"/>
  <c r="AC133" i="104"/>
  <c r="W133" i="104"/>
  <c r="Q133" i="104"/>
  <c r="K133" i="104"/>
  <c r="AC132" i="104"/>
  <c r="W132" i="104"/>
  <c r="Q132" i="104"/>
  <c r="K132" i="104"/>
  <c r="AC131" i="104"/>
  <c r="W131" i="104"/>
  <c r="Q131" i="104"/>
  <c r="K131" i="104"/>
  <c r="AC130" i="104"/>
  <c r="W130" i="104"/>
  <c r="Q130" i="104"/>
  <c r="K130" i="104"/>
  <c r="AC129" i="104"/>
  <c r="W129" i="104"/>
  <c r="Q129" i="104"/>
  <c r="K129" i="104"/>
  <c r="AC128" i="104"/>
  <c r="W128" i="104"/>
  <c r="Q128" i="104"/>
  <c r="K128" i="104"/>
  <c r="AC127" i="104"/>
  <c r="W127" i="104"/>
  <c r="Q127" i="104"/>
  <c r="K127" i="104"/>
  <c r="AC126" i="104"/>
  <c r="W126" i="104"/>
  <c r="Q126" i="104"/>
  <c r="K126" i="104"/>
  <c r="AC125" i="104"/>
  <c r="W125" i="104"/>
  <c r="Q125" i="104"/>
  <c r="K125" i="104"/>
  <c r="AC124" i="104"/>
  <c r="W124" i="104"/>
  <c r="Q124" i="104"/>
  <c r="K124" i="104"/>
  <c r="AC123" i="104"/>
  <c r="W123" i="104"/>
  <c r="Q123" i="104"/>
  <c r="K123" i="104"/>
  <c r="AC122" i="104"/>
  <c r="W122" i="104"/>
  <c r="Q122" i="104"/>
  <c r="K122" i="104"/>
  <c r="AB121" i="104"/>
  <c r="AB145" i="104" s="1"/>
  <c r="AA121" i="104"/>
  <c r="AA145" i="104" s="1"/>
  <c r="Z121" i="104"/>
  <c r="Z145" i="104" s="1"/>
  <c r="Y121" i="104"/>
  <c r="V121" i="104"/>
  <c r="V145" i="104" s="1"/>
  <c r="U121" i="104"/>
  <c r="U145" i="104" s="1"/>
  <c r="T121" i="104"/>
  <c r="T145" i="104" s="1"/>
  <c r="S121" i="104"/>
  <c r="S145" i="104" s="1"/>
  <c r="P121" i="104"/>
  <c r="P145" i="104" s="1"/>
  <c r="O121" i="104"/>
  <c r="O145" i="104" s="1"/>
  <c r="O155" i="104" s="1"/>
  <c r="N121" i="104"/>
  <c r="N145" i="104" s="1"/>
  <c r="M121" i="104"/>
  <c r="M145" i="104" s="1"/>
  <c r="J121" i="104"/>
  <c r="J145" i="104" s="1"/>
  <c r="I121" i="104"/>
  <c r="I145" i="104" s="1"/>
  <c r="I155" i="104" s="1"/>
  <c r="H121" i="104"/>
  <c r="H145" i="104" s="1"/>
  <c r="G121" i="104"/>
  <c r="G145" i="104" s="1"/>
  <c r="AB116" i="104"/>
  <c r="AA116" i="104"/>
  <c r="Z116" i="104"/>
  <c r="Y116" i="104"/>
  <c r="V116" i="104"/>
  <c r="U116" i="104"/>
  <c r="T116" i="104"/>
  <c r="S116" i="104"/>
  <c r="P116" i="104"/>
  <c r="O116" i="104"/>
  <c r="N116" i="104"/>
  <c r="M116" i="104"/>
  <c r="J116" i="104"/>
  <c r="I116" i="104"/>
  <c r="H116" i="104"/>
  <c r="G116" i="104"/>
  <c r="AC115" i="104"/>
  <c r="W115" i="104"/>
  <c r="Q115" i="104"/>
  <c r="K115" i="104"/>
  <c r="AC114" i="104"/>
  <c r="W114" i="104"/>
  <c r="Q114" i="104"/>
  <c r="K114" i="104"/>
  <c r="AC113" i="104"/>
  <c r="W113" i="104"/>
  <c r="Q113" i="104"/>
  <c r="K113" i="104"/>
  <c r="AB112" i="104"/>
  <c r="AA112" i="104"/>
  <c r="AA117" i="104" s="1"/>
  <c r="Z112" i="104"/>
  <c r="Z117" i="104" s="1"/>
  <c r="Y112" i="104"/>
  <c r="V112" i="104"/>
  <c r="V117" i="104" s="1"/>
  <c r="U112" i="104"/>
  <c r="U117" i="104" s="1"/>
  <c r="T112" i="104"/>
  <c r="T117" i="104" s="1"/>
  <c r="S112" i="104"/>
  <c r="S117" i="104" s="1"/>
  <c r="P112" i="104"/>
  <c r="P117" i="104" s="1"/>
  <c r="O112" i="104"/>
  <c r="O117" i="104" s="1"/>
  <c r="N112" i="104"/>
  <c r="M112" i="104"/>
  <c r="M117" i="104" s="1"/>
  <c r="J112" i="104"/>
  <c r="J117" i="104" s="1"/>
  <c r="I112" i="104"/>
  <c r="I117" i="104" s="1"/>
  <c r="H112" i="104"/>
  <c r="G112" i="104"/>
  <c r="G117" i="104" s="1"/>
  <c r="AC111" i="104"/>
  <c r="W111" i="104"/>
  <c r="Q111" i="104"/>
  <c r="K111" i="104"/>
  <c r="AC110" i="104"/>
  <c r="W110" i="104"/>
  <c r="Q110" i="104"/>
  <c r="K110" i="104"/>
  <c r="AC109" i="104"/>
  <c r="W109" i="104"/>
  <c r="Q109" i="104"/>
  <c r="K109" i="104"/>
  <c r="I108" i="104"/>
  <c r="AC107" i="104"/>
  <c r="W107" i="104"/>
  <c r="Q107" i="104"/>
  <c r="K107" i="104"/>
  <c r="AC106" i="104"/>
  <c r="S254" i="104"/>
  <c r="Q106" i="104"/>
  <c r="K106" i="104"/>
  <c r="AC105" i="104"/>
  <c r="W105" i="104"/>
  <c r="Q105" i="104"/>
  <c r="K105" i="104"/>
  <c r="AC104" i="104"/>
  <c r="W104" i="104"/>
  <c r="Q104" i="104"/>
  <c r="K104" i="104"/>
  <c r="AC103" i="104"/>
  <c r="W103" i="104"/>
  <c r="Q103" i="104"/>
  <c r="K103" i="104"/>
  <c r="AC102" i="104"/>
  <c r="W102" i="104"/>
  <c r="Q102" i="104"/>
  <c r="K102" i="104"/>
  <c r="AC101" i="104"/>
  <c r="W101" i="104"/>
  <c r="Q101" i="104"/>
  <c r="K101" i="104"/>
  <c r="AC100" i="104"/>
  <c r="W100" i="104"/>
  <c r="Q100" i="104"/>
  <c r="K100" i="104"/>
  <c r="AC99" i="104"/>
  <c r="W99" i="104"/>
  <c r="Q99" i="104"/>
  <c r="K99" i="104"/>
  <c r="Y246" i="104"/>
  <c r="Q98" i="104"/>
  <c r="G246" i="104"/>
  <c r="AC97" i="104"/>
  <c r="W97" i="104"/>
  <c r="Q97" i="104"/>
  <c r="K97" i="104"/>
  <c r="AC96" i="104"/>
  <c r="W96" i="104"/>
  <c r="Q96" i="104"/>
  <c r="K96" i="104"/>
  <c r="AC95" i="104"/>
  <c r="W95" i="104"/>
  <c r="Q95" i="104"/>
  <c r="K95" i="104"/>
  <c r="AC94" i="104"/>
  <c r="W94" i="104"/>
  <c r="Q94" i="104"/>
  <c r="K94" i="104"/>
  <c r="AC93" i="104"/>
  <c r="W93" i="104"/>
  <c r="Q93" i="104"/>
  <c r="K93" i="104"/>
  <c r="AC92" i="104"/>
  <c r="W92" i="104"/>
  <c r="Q92" i="104"/>
  <c r="K92" i="104"/>
  <c r="AC91" i="104"/>
  <c r="W91" i="104"/>
  <c r="Q91" i="104"/>
  <c r="K91" i="104"/>
  <c r="AC90" i="104"/>
  <c r="W90" i="104"/>
  <c r="Q90" i="104"/>
  <c r="K90" i="104"/>
  <c r="AC89" i="104"/>
  <c r="W89" i="104"/>
  <c r="Q89" i="104"/>
  <c r="K89" i="104"/>
  <c r="AC88" i="104"/>
  <c r="W88" i="104"/>
  <c r="Q88" i="104"/>
  <c r="K88" i="104"/>
  <c r="AC87" i="104"/>
  <c r="W87" i="104"/>
  <c r="Q87" i="104"/>
  <c r="K87" i="104"/>
  <c r="AC86" i="104"/>
  <c r="W86" i="104"/>
  <c r="Q86" i="104"/>
  <c r="K86" i="104"/>
  <c r="AC85" i="104"/>
  <c r="W85" i="104"/>
  <c r="Q85" i="104"/>
  <c r="K85" i="104"/>
  <c r="AB84" i="104"/>
  <c r="AB108" i="104" s="1"/>
  <c r="AA84" i="104"/>
  <c r="AA108" i="104" s="1"/>
  <c r="Z84" i="104"/>
  <c r="Z108" i="104" s="1"/>
  <c r="Z118" i="104" s="1"/>
  <c r="Y84" i="104"/>
  <c r="V84" i="104"/>
  <c r="V108" i="104" s="1"/>
  <c r="V118" i="104" s="1"/>
  <c r="U84" i="104"/>
  <c r="U108" i="104" s="1"/>
  <c r="T84" i="104"/>
  <c r="T108" i="104" s="1"/>
  <c r="T118" i="104" s="1"/>
  <c r="S84" i="104"/>
  <c r="P84" i="104"/>
  <c r="P108" i="104" s="1"/>
  <c r="O84" i="104"/>
  <c r="O108" i="104" s="1"/>
  <c r="N84" i="104"/>
  <c r="N108" i="104" s="1"/>
  <c r="M84" i="104"/>
  <c r="M108" i="104" s="1"/>
  <c r="J84" i="104"/>
  <c r="J108" i="104" s="1"/>
  <c r="I84" i="104"/>
  <c r="H84" i="104"/>
  <c r="H108" i="104" s="1"/>
  <c r="G84" i="104"/>
  <c r="G108" i="104" s="1"/>
  <c r="AB79" i="104"/>
  <c r="AA79" i="104"/>
  <c r="Z79" i="104"/>
  <c r="Y79" i="104"/>
  <c r="V79" i="104"/>
  <c r="U79" i="104"/>
  <c r="T79" i="104"/>
  <c r="S79" i="104"/>
  <c r="W79" i="104" s="1"/>
  <c r="P79" i="104"/>
  <c r="O79" i="104"/>
  <c r="N79" i="104"/>
  <c r="M79" i="104"/>
  <c r="J79" i="104"/>
  <c r="I79" i="104"/>
  <c r="H79" i="104"/>
  <c r="G79" i="104"/>
  <c r="AC78" i="104"/>
  <c r="W78" i="104"/>
  <c r="Q78" i="104"/>
  <c r="K78" i="104"/>
  <c r="K263" i="104" s="1"/>
  <c r="AC77" i="104"/>
  <c r="W77" i="104"/>
  <c r="Q77" i="104"/>
  <c r="K77" i="104"/>
  <c r="AC76" i="104"/>
  <c r="W76" i="104"/>
  <c r="Q76" i="104"/>
  <c r="K76" i="104"/>
  <c r="AB75" i="104"/>
  <c r="AB80" i="104" s="1"/>
  <c r="AA75" i="104"/>
  <c r="AA80" i="104" s="1"/>
  <c r="Z75" i="104"/>
  <c r="Z80" i="104" s="1"/>
  <c r="Y75" i="104"/>
  <c r="Y80" i="104" s="1"/>
  <c r="V75" i="104"/>
  <c r="V80" i="104" s="1"/>
  <c r="U75" i="104"/>
  <c r="T75" i="104"/>
  <c r="T80" i="104" s="1"/>
  <c r="S75" i="104"/>
  <c r="S80" i="104" s="1"/>
  <c r="P75" i="104"/>
  <c r="P80" i="104" s="1"/>
  <c r="O75" i="104"/>
  <c r="O80" i="104" s="1"/>
  <c r="N75" i="104"/>
  <c r="N80" i="104" s="1"/>
  <c r="M75" i="104"/>
  <c r="M80" i="104" s="1"/>
  <c r="J75" i="104"/>
  <c r="J80" i="104" s="1"/>
  <c r="I75" i="104"/>
  <c r="I80" i="104" s="1"/>
  <c r="H75" i="104"/>
  <c r="H80" i="104" s="1"/>
  <c r="G75" i="104"/>
  <c r="K75" i="104" s="1"/>
  <c r="AC74" i="104"/>
  <c r="W74" i="104"/>
  <c r="Q74" i="104"/>
  <c r="K74" i="104"/>
  <c r="AC73" i="104"/>
  <c r="W73" i="104"/>
  <c r="Q73" i="104"/>
  <c r="K73" i="104"/>
  <c r="AC72" i="104"/>
  <c r="W72" i="104"/>
  <c r="Q72" i="104"/>
  <c r="K72" i="104"/>
  <c r="AC70" i="104"/>
  <c r="W70" i="104"/>
  <c r="Q70" i="104"/>
  <c r="K70" i="104"/>
  <c r="AC69" i="104"/>
  <c r="W69" i="104"/>
  <c r="Q69" i="104"/>
  <c r="K69" i="104"/>
  <c r="AC68" i="104"/>
  <c r="W68" i="104"/>
  <c r="Q68" i="104"/>
  <c r="K68" i="104"/>
  <c r="AC67" i="104"/>
  <c r="W67" i="104"/>
  <c r="Q67" i="104"/>
  <c r="K67" i="104"/>
  <c r="AC66" i="104"/>
  <c r="W66" i="104"/>
  <c r="Q66" i="104"/>
  <c r="K66" i="104"/>
  <c r="AC65" i="104"/>
  <c r="W65" i="104"/>
  <c r="Q65" i="104"/>
  <c r="K65" i="104"/>
  <c r="AC64" i="104"/>
  <c r="W64" i="104"/>
  <c r="Q64" i="104"/>
  <c r="K64" i="104"/>
  <c r="AC63" i="104"/>
  <c r="W63" i="104"/>
  <c r="Q63" i="104"/>
  <c r="K63" i="104"/>
  <c r="AC62" i="104"/>
  <c r="W62" i="104"/>
  <c r="Q62" i="104"/>
  <c r="K62" i="104"/>
  <c r="AC61" i="104"/>
  <c r="W61" i="104"/>
  <c r="Q61" i="104"/>
  <c r="K61" i="104"/>
  <c r="AC60" i="104"/>
  <c r="W60" i="104"/>
  <c r="Q60" i="104"/>
  <c r="K60" i="104"/>
  <c r="AC59" i="104"/>
  <c r="W59" i="104"/>
  <c r="Q59" i="104"/>
  <c r="K59" i="104"/>
  <c r="AC58" i="104"/>
  <c r="W58" i="104"/>
  <c r="Q58" i="104"/>
  <c r="K58" i="104"/>
  <c r="AC57" i="104"/>
  <c r="W57" i="104"/>
  <c r="Q57" i="104"/>
  <c r="K57" i="104"/>
  <c r="AC56" i="104"/>
  <c r="W56" i="104"/>
  <c r="Q56" i="104"/>
  <c r="K56" i="104"/>
  <c r="AC55" i="104"/>
  <c r="W55" i="104"/>
  <c r="Q55" i="104"/>
  <c r="K55" i="104"/>
  <c r="AC54" i="104"/>
  <c r="W54" i="104"/>
  <c r="Q54" i="104"/>
  <c r="K54" i="104"/>
  <c r="AC53" i="104"/>
  <c r="W53" i="104"/>
  <c r="Q53" i="104"/>
  <c r="K53" i="104"/>
  <c r="AC52" i="104"/>
  <c r="W52" i="104"/>
  <c r="Q52" i="104"/>
  <c r="K52" i="104"/>
  <c r="AC51" i="104"/>
  <c r="W51" i="104"/>
  <c r="Q51" i="104"/>
  <c r="K51" i="104"/>
  <c r="AC50" i="104"/>
  <c r="W50" i="104"/>
  <c r="Q50" i="104"/>
  <c r="K50" i="104"/>
  <c r="AC49" i="104"/>
  <c r="W49" i="104"/>
  <c r="Q49" i="104"/>
  <c r="K49" i="104"/>
  <c r="AC48" i="104"/>
  <c r="W48" i="104"/>
  <c r="Q48" i="104"/>
  <c r="K48" i="104"/>
  <c r="AB47" i="104"/>
  <c r="AB71" i="104" s="1"/>
  <c r="AB81" i="104" s="1"/>
  <c r="AA47" i="104"/>
  <c r="AA71" i="104" s="1"/>
  <c r="Z47" i="104"/>
  <c r="Z71" i="104" s="1"/>
  <c r="Y47" i="104"/>
  <c r="Y71" i="104" s="1"/>
  <c r="V47" i="104"/>
  <c r="V71" i="104" s="1"/>
  <c r="V81" i="104" s="1"/>
  <c r="U47" i="104"/>
  <c r="U71" i="104" s="1"/>
  <c r="T47" i="104"/>
  <c r="T71" i="104" s="1"/>
  <c r="S47" i="104"/>
  <c r="S71" i="104" s="1"/>
  <c r="P47" i="104"/>
  <c r="P71" i="104" s="1"/>
  <c r="O47" i="104"/>
  <c r="O71" i="104" s="1"/>
  <c r="N47" i="104"/>
  <c r="N71" i="104" s="1"/>
  <c r="M47" i="104"/>
  <c r="M71" i="104" s="1"/>
  <c r="J47" i="104"/>
  <c r="J71" i="104" s="1"/>
  <c r="I47" i="104"/>
  <c r="I71" i="104" s="1"/>
  <c r="H47" i="104"/>
  <c r="H71" i="104" s="1"/>
  <c r="G47" i="104"/>
  <c r="N43" i="104"/>
  <c r="AB42" i="104"/>
  <c r="AA42" i="104"/>
  <c r="Z42" i="104"/>
  <c r="Y42" i="104"/>
  <c r="V42" i="104"/>
  <c r="U42" i="104"/>
  <c r="T42" i="104"/>
  <c r="S42" i="104"/>
  <c r="P42" i="104"/>
  <c r="O42" i="104"/>
  <c r="N42" i="104"/>
  <c r="M42" i="104"/>
  <c r="J42" i="104"/>
  <c r="I42" i="104"/>
  <c r="H42" i="104"/>
  <c r="G42" i="104"/>
  <c r="AC41" i="104"/>
  <c r="W41" i="104"/>
  <c r="Q41" i="104"/>
  <c r="K41" i="104"/>
  <c r="AC40" i="104"/>
  <c r="W40" i="104"/>
  <c r="Q40" i="104"/>
  <c r="K40" i="104"/>
  <c r="AC39" i="104"/>
  <c r="W39" i="104"/>
  <c r="Q39" i="104"/>
  <c r="K39" i="104"/>
  <c r="AB38" i="104"/>
  <c r="AB43" i="104" s="1"/>
  <c r="AA38" i="104"/>
  <c r="AA43" i="104" s="1"/>
  <c r="Z38" i="104"/>
  <c r="Z43" i="104" s="1"/>
  <c r="Y38" i="104"/>
  <c r="Y43" i="104" s="1"/>
  <c r="V38" i="104"/>
  <c r="V43" i="104" s="1"/>
  <c r="U38" i="104"/>
  <c r="U43" i="104" s="1"/>
  <c r="T38" i="104"/>
  <c r="T43" i="104" s="1"/>
  <c r="S38" i="104"/>
  <c r="S43" i="104" s="1"/>
  <c r="P38" i="104"/>
  <c r="P43" i="104" s="1"/>
  <c r="O38" i="104"/>
  <c r="O43" i="104" s="1"/>
  <c r="N38" i="104"/>
  <c r="M38" i="104"/>
  <c r="M43" i="104" s="1"/>
  <c r="J38" i="104"/>
  <c r="J43" i="104" s="1"/>
  <c r="I38" i="104"/>
  <c r="I43" i="104" s="1"/>
  <c r="H38" i="104"/>
  <c r="H43" i="104" s="1"/>
  <c r="G38" i="104"/>
  <c r="G43" i="104" s="1"/>
  <c r="AC37" i="104"/>
  <c r="W37" i="104"/>
  <c r="Q37" i="104"/>
  <c r="K37" i="104"/>
  <c r="AC36" i="104"/>
  <c r="W36" i="104"/>
  <c r="Q36" i="104"/>
  <c r="K36" i="104"/>
  <c r="AC35" i="104"/>
  <c r="W35" i="104"/>
  <c r="Q35" i="104"/>
  <c r="K35" i="104"/>
  <c r="AC33" i="104"/>
  <c r="W33" i="104"/>
  <c r="Q33" i="104"/>
  <c r="K33" i="104"/>
  <c r="AC32" i="104"/>
  <c r="W32" i="104"/>
  <c r="Q32" i="104"/>
  <c r="K32" i="104"/>
  <c r="AC31" i="104"/>
  <c r="W31" i="104"/>
  <c r="Q31" i="104"/>
  <c r="K31" i="104"/>
  <c r="AC30" i="104"/>
  <c r="W30" i="104"/>
  <c r="Q30" i="104"/>
  <c r="K30" i="104"/>
  <c r="AC29" i="104"/>
  <c r="W29" i="104"/>
  <c r="Q29" i="104"/>
  <c r="K29" i="104"/>
  <c r="AC28" i="104"/>
  <c r="W28" i="104"/>
  <c r="Q28" i="104"/>
  <c r="K28" i="104"/>
  <c r="AC27" i="104"/>
  <c r="W27" i="104"/>
  <c r="Q27" i="104"/>
  <c r="K27" i="104"/>
  <c r="AC26" i="104"/>
  <c r="W26" i="104"/>
  <c r="Q26" i="104"/>
  <c r="K26" i="104"/>
  <c r="AC25" i="104"/>
  <c r="W25" i="104"/>
  <c r="Q25" i="104"/>
  <c r="K25" i="104"/>
  <c r="AC24" i="104"/>
  <c r="W24" i="104"/>
  <c r="Q24" i="104"/>
  <c r="K24" i="104"/>
  <c r="AC23" i="104"/>
  <c r="W23" i="104"/>
  <c r="Q23" i="104"/>
  <c r="K23" i="104"/>
  <c r="AC22" i="104"/>
  <c r="W22" i="104"/>
  <c r="Q22" i="104"/>
  <c r="K22" i="104"/>
  <c r="AC21" i="104"/>
  <c r="W21" i="104"/>
  <c r="Q21" i="104"/>
  <c r="K21" i="104"/>
  <c r="AC20" i="104"/>
  <c r="W20" i="104"/>
  <c r="Q20" i="104"/>
  <c r="K20" i="104"/>
  <c r="AC19" i="104"/>
  <c r="W19" i="104"/>
  <c r="Q19" i="104"/>
  <c r="K19" i="104"/>
  <c r="AC18" i="104"/>
  <c r="W18" i="104"/>
  <c r="Q18" i="104"/>
  <c r="K18" i="104"/>
  <c r="AC17" i="104"/>
  <c r="W17" i="104"/>
  <c r="Q17" i="104"/>
  <c r="K17" i="104"/>
  <c r="AC16" i="104"/>
  <c r="W16" i="104"/>
  <c r="Q16" i="104"/>
  <c r="K16" i="104"/>
  <c r="AC15" i="104"/>
  <c r="W15" i="104"/>
  <c r="Q15" i="104"/>
  <c r="K15" i="104"/>
  <c r="AC14" i="104"/>
  <c r="W14" i="104"/>
  <c r="Q14" i="104"/>
  <c r="K14" i="104"/>
  <c r="AC13" i="104"/>
  <c r="W13" i="104"/>
  <c r="Q13" i="104"/>
  <c r="K13" i="104"/>
  <c r="AC12" i="104"/>
  <c r="W12" i="104"/>
  <c r="Q12" i="104"/>
  <c r="K12" i="104"/>
  <c r="AC11" i="104"/>
  <c r="W11" i="104"/>
  <c r="Q11" i="104"/>
  <c r="K11" i="104"/>
  <c r="AB10" i="104"/>
  <c r="AB34" i="104" s="1"/>
  <c r="AA10" i="104"/>
  <c r="AA34" i="104" s="1"/>
  <c r="Z10" i="104"/>
  <c r="Z34" i="104" s="1"/>
  <c r="Z44" i="104" s="1"/>
  <c r="Y10" i="104"/>
  <c r="Y34" i="104" s="1"/>
  <c r="V10" i="104"/>
  <c r="V34" i="104" s="1"/>
  <c r="V44" i="104" s="1"/>
  <c r="U10" i="104"/>
  <c r="U34" i="104" s="1"/>
  <c r="T10" i="104"/>
  <c r="T34" i="104" s="1"/>
  <c r="T44" i="104" s="1"/>
  <c r="S10" i="104"/>
  <c r="S34" i="104" s="1"/>
  <c r="S44" i="104" s="1"/>
  <c r="P10" i="104"/>
  <c r="P34" i="104" s="1"/>
  <c r="P44" i="104" s="1"/>
  <c r="O10" i="104"/>
  <c r="O34" i="104" s="1"/>
  <c r="N10" i="104"/>
  <c r="N34" i="104" s="1"/>
  <c r="N44" i="104" s="1"/>
  <c r="M10" i="104"/>
  <c r="M34" i="104" s="1"/>
  <c r="J10" i="104"/>
  <c r="J34" i="104" s="1"/>
  <c r="I10" i="104"/>
  <c r="I34" i="104" s="1"/>
  <c r="H10" i="104"/>
  <c r="H34" i="104" s="1"/>
  <c r="H44" i="104" s="1"/>
  <c r="G10" i="104"/>
  <c r="G34" i="104" s="1"/>
  <c r="A1" i="104"/>
  <c r="B1" i="104" s="1"/>
  <c r="V44" i="102"/>
  <c r="U44" i="102"/>
  <c r="Q44" i="102"/>
  <c r="P44" i="102"/>
  <c r="O44" i="102"/>
  <c r="N44" i="102"/>
  <c r="R44" i="102" s="1"/>
  <c r="J44" i="102"/>
  <c r="I44" i="102"/>
  <c r="H44" i="102"/>
  <c r="G44" i="102"/>
  <c r="K44" i="102" s="1"/>
  <c r="S43" i="102"/>
  <c r="R43" i="102"/>
  <c r="L43" i="102"/>
  <c r="K43" i="102"/>
  <c r="S42" i="102"/>
  <c r="R42" i="102"/>
  <c r="L42" i="102"/>
  <c r="K42" i="102"/>
  <c r="S41" i="102"/>
  <c r="R41" i="102"/>
  <c r="L41" i="102"/>
  <c r="K41" i="102"/>
  <c r="V40" i="102"/>
  <c r="V45" i="102" s="1"/>
  <c r="U40" i="102"/>
  <c r="Q40" i="102"/>
  <c r="P40" i="102"/>
  <c r="P45" i="102" s="1"/>
  <c r="O40" i="102"/>
  <c r="O45" i="102" s="1"/>
  <c r="N40" i="102"/>
  <c r="J40" i="102"/>
  <c r="I40" i="102"/>
  <c r="I45" i="102" s="1"/>
  <c r="H40" i="102"/>
  <c r="G40" i="102"/>
  <c r="S39" i="102"/>
  <c r="R39" i="102"/>
  <c r="L39" i="102"/>
  <c r="K39" i="102"/>
  <c r="S38" i="102"/>
  <c r="R38" i="102"/>
  <c r="L38" i="102"/>
  <c r="K38" i="102"/>
  <c r="S37" i="102"/>
  <c r="R37" i="102"/>
  <c r="L37" i="102"/>
  <c r="K37" i="102"/>
  <c r="S33" i="102"/>
  <c r="R33" i="102"/>
  <c r="L33" i="102"/>
  <c r="K33" i="102"/>
  <c r="S32" i="102"/>
  <c r="R32" i="102"/>
  <c r="L32" i="102"/>
  <c r="K32" i="102"/>
  <c r="S31" i="102"/>
  <c r="R31" i="102"/>
  <c r="L31" i="102"/>
  <c r="K31" i="102"/>
  <c r="S30" i="102"/>
  <c r="R30" i="102"/>
  <c r="L30" i="102"/>
  <c r="K30" i="102"/>
  <c r="S29" i="102"/>
  <c r="R29" i="102"/>
  <c r="L29" i="102"/>
  <c r="K29" i="102"/>
  <c r="S28" i="102"/>
  <c r="R28" i="102"/>
  <c r="L28" i="102"/>
  <c r="K28" i="102"/>
  <c r="S27" i="102"/>
  <c r="R27" i="102"/>
  <c r="L27" i="102"/>
  <c r="K27" i="102"/>
  <c r="S26" i="102"/>
  <c r="R26" i="102"/>
  <c r="L26" i="102"/>
  <c r="K26" i="102"/>
  <c r="S25" i="102"/>
  <c r="R25" i="102"/>
  <c r="L25" i="102"/>
  <c r="K25" i="102"/>
  <c r="S24" i="102"/>
  <c r="R24" i="102"/>
  <c r="L24" i="102"/>
  <c r="K24" i="102"/>
  <c r="S23" i="102"/>
  <c r="R23" i="102"/>
  <c r="L23" i="102"/>
  <c r="K23" i="102"/>
  <c r="S22" i="102"/>
  <c r="R22" i="102"/>
  <c r="L22" i="102"/>
  <c r="K22" i="102"/>
  <c r="S21" i="102"/>
  <c r="R21" i="102"/>
  <c r="L21" i="102"/>
  <c r="K21" i="102"/>
  <c r="S20" i="102"/>
  <c r="R20" i="102"/>
  <c r="L20" i="102"/>
  <c r="K20" i="102"/>
  <c r="S19" i="102"/>
  <c r="R19" i="102"/>
  <c r="L19" i="102"/>
  <c r="K19" i="102"/>
  <c r="S18" i="102"/>
  <c r="R18" i="102"/>
  <c r="L18" i="102"/>
  <c r="K18" i="102"/>
  <c r="S17" i="102"/>
  <c r="R17" i="102"/>
  <c r="L17" i="102"/>
  <c r="K17" i="102"/>
  <c r="S16" i="102"/>
  <c r="R16" i="102"/>
  <c r="L16" i="102"/>
  <c r="K16" i="102"/>
  <c r="S15" i="102"/>
  <c r="R15" i="102"/>
  <c r="L15" i="102"/>
  <c r="K15" i="102"/>
  <c r="S14" i="102"/>
  <c r="R14" i="102"/>
  <c r="L14" i="102"/>
  <c r="K14" i="102"/>
  <c r="S13" i="102"/>
  <c r="R13" i="102"/>
  <c r="L13" i="102"/>
  <c r="K13" i="102"/>
  <c r="S12" i="102"/>
  <c r="R12" i="102"/>
  <c r="L12" i="102"/>
  <c r="K12" i="102"/>
  <c r="S11" i="102"/>
  <c r="R11" i="102"/>
  <c r="L11" i="102"/>
  <c r="K11" i="102"/>
  <c r="V10" i="102"/>
  <c r="V34" i="102" s="1"/>
  <c r="V47" i="102" s="1"/>
  <c r="U10" i="102"/>
  <c r="U34" i="102" s="1"/>
  <c r="Q10" i="102"/>
  <c r="Q34" i="102" s="1"/>
  <c r="P10" i="102"/>
  <c r="P34" i="102" s="1"/>
  <c r="O10" i="102"/>
  <c r="N10" i="102"/>
  <c r="N34" i="102" s="1"/>
  <c r="J10" i="102"/>
  <c r="J34" i="102" s="1"/>
  <c r="I10" i="102"/>
  <c r="H10" i="102"/>
  <c r="H34" i="102" s="1"/>
  <c r="G10" i="102"/>
  <c r="A1" i="102"/>
  <c r="B1" i="102" s="1"/>
  <c r="P55" i="84"/>
  <c r="L55" i="84"/>
  <c r="I55" i="84"/>
  <c r="P54" i="84"/>
  <c r="L54" i="84"/>
  <c r="I54" i="84"/>
  <c r="O53" i="84"/>
  <c r="N53" i="84"/>
  <c r="K53" i="84"/>
  <c r="J53" i="84"/>
  <c r="H53" i="84"/>
  <c r="G53" i="84"/>
  <c r="P52" i="84"/>
  <c r="L52" i="84"/>
  <c r="I52" i="84"/>
  <c r="P51" i="84"/>
  <c r="L51" i="84"/>
  <c r="I51" i="84"/>
  <c r="O50" i="84"/>
  <c r="N50" i="84"/>
  <c r="K50" i="84"/>
  <c r="J50" i="84"/>
  <c r="H50" i="84"/>
  <c r="G50" i="84"/>
  <c r="P49" i="84"/>
  <c r="L49" i="84"/>
  <c r="I49" i="84"/>
  <c r="P48" i="84"/>
  <c r="L48" i="84"/>
  <c r="I48" i="84"/>
  <c r="O47" i="84"/>
  <c r="O56" i="84" s="1"/>
  <c r="N47" i="84"/>
  <c r="K47" i="84"/>
  <c r="K56" i="84" s="1"/>
  <c r="J47" i="84"/>
  <c r="J56" i="84" s="1"/>
  <c r="H47" i="84"/>
  <c r="H56" i="84" s="1"/>
  <c r="G47" i="84"/>
  <c r="G56" i="84" s="1"/>
  <c r="P45" i="84"/>
  <c r="L45" i="84"/>
  <c r="I45" i="84"/>
  <c r="P44" i="84"/>
  <c r="L44" i="84"/>
  <c r="I44" i="84"/>
  <c r="O43" i="84"/>
  <c r="N43" i="84"/>
  <c r="K43" i="84"/>
  <c r="J43" i="84"/>
  <c r="H43" i="84"/>
  <c r="G43" i="84"/>
  <c r="P42" i="84"/>
  <c r="L42" i="84"/>
  <c r="I42" i="84"/>
  <c r="P41" i="84"/>
  <c r="L41" i="84"/>
  <c r="I41" i="84"/>
  <c r="O40" i="84"/>
  <c r="N40" i="84"/>
  <c r="K40" i="84"/>
  <c r="J40" i="84"/>
  <c r="H40" i="84"/>
  <c r="G40" i="84"/>
  <c r="P39" i="84"/>
  <c r="L39" i="84"/>
  <c r="I39" i="84"/>
  <c r="P38" i="84"/>
  <c r="L38" i="84"/>
  <c r="I38" i="84"/>
  <c r="O37" i="84"/>
  <c r="O46" i="84" s="1"/>
  <c r="N37" i="84"/>
  <c r="K37" i="84"/>
  <c r="K46" i="84" s="1"/>
  <c r="K57" i="84" s="1"/>
  <c r="J37" i="84"/>
  <c r="J46" i="84" s="1"/>
  <c r="J57" i="84" s="1"/>
  <c r="H37" i="84"/>
  <c r="H46" i="84" s="1"/>
  <c r="H57" i="84" s="1"/>
  <c r="D161" i="56" s="1"/>
  <c r="F161" i="56" s="1"/>
  <c r="G161" i="56" s="1"/>
  <c r="G37" i="84"/>
  <c r="G46" i="84" s="1"/>
  <c r="G57" i="84" s="1"/>
  <c r="D160" i="56" s="1"/>
  <c r="F160" i="56" s="1"/>
  <c r="G160" i="56" s="1"/>
  <c r="P33" i="84"/>
  <c r="L33" i="84"/>
  <c r="I33" i="84"/>
  <c r="P32" i="84"/>
  <c r="L32" i="84"/>
  <c r="I32" i="84"/>
  <c r="P31" i="84"/>
  <c r="L31" i="84"/>
  <c r="I31" i="84"/>
  <c r="M31" i="84" s="1"/>
  <c r="S31" i="84" s="1"/>
  <c r="P30" i="84"/>
  <c r="L30" i="84"/>
  <c r="M30" i="84" s="1"/>
  <c r="I30" i="84"/>
  <c r="P29" i="84"/>
  <c r="L29" i="84"/>
  <c r="I29" i="84"/>
  <c r="M29" i="84" s="1"/>
  <c r="P28" i="84"/>
  <c r="L28" i="84"/>
  <c r="I28" i="84"/>
  <c r="P27" i="84"/>
  <c r="L27" i="84"/>
  <c r="I27" i="84"/>
  <c r="P26" i="84"/>
  <c r="L26" i="84"/>
  <c r="M26" i="84" s="1"/>
  <c r="S26" i="84" s="1"/>
  <c r="I26" i="84"/>
  <c r="P25" i="84"/>
  <c r="L25" i="84"/>
  <c r="I25" i="84"/>
  <c r="P24" i="84"/>
  <c r="L24" i="84"/>
  <c r="I24" i="84"/>
  <c r="P23" i="84"/>
  <c r="L23" i="84"/>
  <c r="I23" i="84"/>
  <c r="M23" i="84" s="1"/>
  <c r="S23" i="84" s="1"/>
  <c r="P22" i="84"/>
  <c r="L22" i="84"/>
  <c r="I22" i="84"/>
  <c r="P21" i="84"/>
  <c r="L21" i="84"/>
  <c r="M21" i="84" s="1"/>
  <c r="S21" i="84" s="1"/>
  <c r="I21" i="84"/>
  <c r="P20" i="84"/>
  <c r="L20" i="84"/>
  <c r="I20" i="84"/>
  <c r="P19" i="84"/>
  <c r="L19" i="84"/>
  <c r="I19" i="84"/>
  <c r="P18" i="84"/>
  <c r="L18" i="84"/>
  <c r="I18" i="84"/>
  <c r="M18" i="84" s="1"/>
  <c r="P17" i="84"/>
  <c r="L17" i="84"/>
  <c r="I17" i="84"/>
  <c r="P16" i="84"/>
  <c r="L16" i="84"/>
  <c r="I16" i="84"/>
  <c r="P15" i="84"/>
  <c r="L15" i="84"/>
  <c r="I15" i="84"/>
  <c r="P14" i="84"/>
  <c r="L14" i="84"/>
  <c r="M14" i="84" s="1"/>
  <c r="I14" i="84"/>
  <c r="P13" i="84"/>
  <c r="L13" i="84"/>
  <c r="I13" i="84"/>
  <c r="P12" i="84"/>
  <c r="L12" i="84"/>
  <c r="I12" i="84"/>
  <c r="P11" i="84"/>
  <c r="L11" i="84"/>
  <c r="I11" i="84"/>
  <c r="O10" i="84"/>
  <c r="O34" i="84" s="1"/>
  <c r="N10" i="84"/>
  <c r="J10" i="84"/>
  <c r="H10" i="84"/>
  <c r="H34" i="84" s="1"/>
  <c r="D154" i="56" s="1"/>
  <c r="F154" i="56" s="1"/>
  <c r="G154" i="56" s="1"/>
  <c r="G10" i="84"/>
  <c r="G34" i="84" s="1"/>
  <c r="D153" i="56" s="1"/>
  <c r="F153" i="56" s="1"/>
  <c r="G153" i="56" s="1"/>
  <c r="A1" i="84"/>
  <c r="B1" i="84" s="1"/>
  <c r="P126" i="70"/>
  <c r="O126" i="70"/>
  <c r="N126" i="70"/>
  <c r="M126" i="70"/>
  <c r="L126" i="70"/>
  <c r="K126" i="70"/>
  <c r="J126" i="70"/>
  <c r="I126" i="70"/>
  <c r="H126" i="70"/>
  <c r="G126" i="70"/>
  <c r="P125" i="70"/>
  <c r="O125" i="70"/>
  <c r="N125" i="70"/>
  <c r="M125" i="70"/>
  <c r="L125" i="70"/>
  <c r="L127" i="70" s="1"/>
  <c r="K125" i="70"/>
  <c r="J125" i="70"/>
  <c r="I125" i="70"/>
  <c r="H125" i="70"/>
  <c r="G125" i="70"/>
  <c r="P124" i="70"/>
  <c r="O124" i="70"/>
  <c r="O127" i="70" s="1"/>
  <c r="N124" i="70"/>
  <c r="M124" i="70"/>
  <c r="L124" i="70"/>
  <c r="K124" i="70"/>
  <c r="K127" i="70" s="1"/>
  <c r="J124" i="70"/>
  <c r="I124" i="70"/>
  <c r="H124" i="70"/>
  <c r="G124" i="70"/>
  <c r="G127" i="70" s="1"/>
  <c r="P123" i="70"/>
  <c r="H123" i="70"/>
  <c r="P122" i="70"/>
  <c r="O122" i="70"/>
  <c r="N122" i="70"/>
  <c r="M122" i="70"/>
  <c r="L122" i="70"/>
  <c r="K122" i="70"/>
  <c r="J122" i="70"/>
  <c r="I122" i="70"/>
  <c r="H122" i="70"/>
  <c r="G122" i="70"/>
  <c r="Q122" i="70" s="1"/>
  <c r="P121" i="70"/>
  <c r="O121" i="70"/>
  <c r="N121" i="70"/>
  <c r="N123" i="70" s="1"/>
  <c r="M121" i="70"/>
  <c r="L121" i="70"/>
  <c r="K121" i="70"/>
  <c r="J121" i="70"/>
  <c r="J123" i="70" s="1"/>
  <c r="I121" i="70"/>
  <c r="H121" i="70"/>
  <c r="G121" i="70"/>
  <c r="P120" i="70"/>
  <c r="O120" i="70"/>
  <c r="O123" i="70" s="1"/>
  <c r="O128" i="70" s="1"/>
  <c r="O130" i="70" s="1"/>
  <c r="N120" i="70"/>
  <c r="M120" i="70"/>
  <c r="L120" i="70"/>
  <c r="L123" i="70" s="1"/>
  <c r="K120" i="70"/>
  <c r="K123" i="70" s="1"/>
  <c r="K128" i="70" s="1"/>
  <c r="J120" i="70"/>
  <c r="I120" i="70"/>
  <c r="H120" i="70"/>
  <c r="G120" i="70"/>
  <c r="G123" i="70" s="1"/>
  <c r="N116" i="70"/>
  <c r="M116" i="70"/>
  <c r="L116" i="70"/>
  <c r="K116" i="70"/>
  <c r="J116" i="70"/>
  <c r="I116" i="70"/>
  <c r="H116" i="70"/>
  <c r="G116" i="70"/>
  <c r="N115" i="70"/>
  <c r="M115" i="70"/>
  <c r="L115" i="70"/>
  <c r="K115" i="70"/>
  <c r="J115" i="70"/>
  <c r="I115" i="70"/>
  <c r="H115" i="70"/>
  <c r="G115" i="70"/>
  <c r="N114" i="70"/>
  <c r="M114" i="70"/>
  <c r="L114" i="70"/>
  <c r="K114" i="70"/>
  <c r="J114" i="70"/>
  <c r="I114" i="70"/>
  <c r="H114" i="70"/>
  <c r="G114" i="70"/>
  <c r="N113" i="70"/>
  <c r="M113" i="70"/>
  <c r="L113" i="70"/>
  <c r="K113" i="70"/>
  <c r="J113" i="70"/>
  <c r="I113" i="70"/>
  <c r="H113" i="70"/>
  <c r="G113" i="70"/>
  <c r="N112" i="70"/>
  <c r="M112" i="70"/>
  <c r="L112" i="70"/>
  <c r="K112" i="70"/>
  <c r="J112" i="70"/>
  <c r="I112" i="70"/>
  <c r="H112" i="70"/>
  <c r="G112" i="70"/>
  <c r="N111" i="70"/>
  <c r="M111" i="70"/>
  <c r="L111" i="70"/>
  <c r="K111" i="70"/>
  <c r="J111" i="70"/>
  <c r="I111" i="70"/>
  <c r="H111" i="70"/>
  <c r="G111" i="70"/>
  <c r="N110" i="70"/>
  <c r="M110" i="70"/>
  <c r="L110" i="70"/>
  <c r="K110" i="70"/>
  <c r="J110" i="70"/>
  <c r="I110" i="70"/>
  <c r="H110" i="70"/>
  <c r="G110" i="70"/>
  <c r="N109" i="70"/>
  <c r="M109" i="70"/>
  <c r="L109" i="70"/>
  <c r="K109" i="70"/>
  <c r="J109" i="70"/>
  <c r="I109" i="70"/>
  <c r="H109" i="70"/>
  <c r="G109" i="70"/>
  <c r="N108" i="70"/>
  <c r="M108" i="70"/>
  <c r="L108" i="70"/>
  <c r="K108" i="70"/>
  <c r="J108" i="70"/>
  <c r="I108" i="70"/>
  <c r="H108" i="70"/>
  <c r="G108" i="70"/>
  <c r="N107" i="70"/>
  <c r="M107" i="70"/>
  <c r="L107" i="70"/>
  <c r="K107" i="70"/>
  <c r="J107" i="70"/>
  <c r="I107" i="70"/>
  <c r="H107" i="70"/>
  <c r="G107" i="70"/>
  <c r="N106" i="70"/>
  <c r="M106" i="70"/>
  <c r="L106" i="70"/>
  <c r="K106" i="70"/>
  <c r="J106" i="70"/>
  <c r="I106" i="70"/>
  <c r="H106" i="70"/>
  <c r="G106" i="70"/>
  <c r="N105" i="70"/>
  <c r="M105" i="70"/>
  <c r="L105" i="70"/>
  <c r="K105" i="70"/>
  <c r="J105" i="70"/>
  <c r="I105" i="70"/>
  <c r="H105" i="70"/>
  <c r="G105" i="70"/>
  <c r="N104" i="70"/>
  <c r="M104" i="70"/>
  <c r="L104" i="70"/>
  <c r="K104" i="70"/>
  <c r="J104" i="70"/>
  <c r="I104" i="70"/>
  <c r="H104" i="70"/>
  <c r="G104" i="70"/>
  <c r="N103" i="70"/>
  <c r="M103" i="70"/>
  <c r="L103" i="70"/>
  <c r="K103" i="70"/>
  <c r="J103" i="70"/>
  <c r="I103" i="70"/>
  <c r="H103" i="70"/>
  <c r="G103" i="70"/>
  <c r="N102" i="70"/>
  <c r="M102" i="70"/>
  <c r="L102" i="70"/>
  <c r="K102" i="70"/>
  <c r="J102" i="70"/>
  <c r="I102" i="70"/>
  <c r="H102" i="70"/>
  <c r="G102" i="70"/>
  <c r="N101" i="70"/>
  <c r="M101" i="70"/>
  <c r="L101" i="70"/>
  <c r="K101" i="70"/>
  <c r="J101" i="70"/>
  <c r="I101" i="70"/>
  <c r="H101" i="70"/>
  <c r="G101" i="70"/>
  <c r="N100" i="70"/>
  <c r="M100" i="70"/>
  <c r="L100" i="70"/>
  <c r="K100" i="70"/>
  <c r="J100" i="70"/>
  <c r="I100" i="70"/>
  <c r="H100" i="70"/>
  <c r="G100" i="70"/>
  <c r="N99" i="70"/>
  <c r="M99" i="70"/>
  <c r="L99" i="70"/>
  <c r="K99" i="70"/>
  <c r="J99" i="70"/>
  <c r="I99" i="70"/>
  <c r="H99" i="70"/>
  <c r="G99" i="70"/>
  <c r="N98" i="70"/>
  <c r="M98" i="70"/>
  <c r="L98" i="70"/>
  <c r="K98" i="70"/>
  <c r="J98" i="70"/>
  <c r="I98" i="70"/>
  <c r="H98" i="70"/>
  <c r="G98" i="70"/>
  <c r="N97" i="70"/>
  <c r="M97" i="70"/>
  <c r="L97" i="70"/>
  <c r="K97" i="70"/>
  <c r="J97" i="70"/>
  <c r="I97" i="70"/>
  <c r="H97" i="70"/>
  <c r="G97" i="70"/>
  <c r="N96" i="70"/>
  <c r="M96" i="70"/>
  <c r="L96" i="70"/>
  <c r="K96" i="70"/>
  <c r="J96" i="70"/>
  <c r="I96" i="70"/>
  <c r="H96" i="70"/>
  <c r="G96" i="70"/>
  <c r="N95" i="70"/>
  <c r="M95" i="70"/>
  <c r="L95" i="70"/>
  <c r="K95" i="70"/>
  <c r="J95" i="70"/>
  <c r="I95" i="70"/>
  <c r="H95" i="70"/>
  <c r="G95" i="70"/>
  <c r="N94" i="70"/>
  <c r="M94" i="70"/>
  <c r="M93" i="70" s="1"/>
  <c r="M117" i="70" s="1"/>
  <c r="L94" i="70"/>
  <c r="K94" i="70"/>
  <c r="K93" i="70" s="1"/>
  <c r="K117" i="70" s="1"/>
  <c r="K130" i="70" s="1"/>
  <c r="J94" i="70"/>
  <c r="I94" i="70"/>
  <c r="I93" i="70" s="1"/>
  <c r="I117" i="70" s="1"/>
  <c r="H94" i="70"/>
  <c r="G94" i="70"/>
  <c r="N93" i="70"/>
  <c r="N117" i="70" s="1"/>
  <c r="J93" i="70"/>
  <c r="J117" i="70" s="1"/>
  <c r="N86" i="70"/>
  <c r="P85" i="70"/>
  <c r="P86" i="70" s="1"/>
  <c r="P88" i="70" s="1"/>
  <c r="O85" i="70"/>
  <c r="N85" i="70"/>
  <c r="M85" i="70"/>
  <c r="L85" i="70"/>
  <c r="K85" i="70"/>
  <c r="J85" i="70"/>
  <c r="J86" i="70" s="1"/>
  <c r="I85" i="70"/>
  <c r="H85" i="70"/>
  <c r="H86" i="70" s="1"/>
  <c r="G85" i="70"/>
  <c r="Q84" i="70"/>
  <c r="Q83" i="70"/>
  <c r="Q82" i="70"/>
  <c r="P81" i="70"/>
  <c r="O81" i="70"/>
  <c r="O86" i="70" s="1"/>
  <c r="O88" i="70" s="1"/>
  <c r="N81" i="70"/>
  <c r="M81" i="70"/>
  <c r="M86" i="70" s="1"/>
  <c r="L81" i="70"/>
  <c r="L86" i="70" s="1"/>
  <c r="K81" i="70"/>
  <c r="K86" i="70" s="1"/>
  <c r="J81" i="70"/>
  <c r="I81" i="70"/>
  <c r="Q81" i="70" s="1"/>
  <c r="H81" i="70"/>
  <c r="G81" i="70"/>
  <c r="G86" i="70" s="1"/>
  <c r="Q80" i="70"/>
  <c r="Q79" i="70"/>
  <c r="Q78" i="70"/>
  <c r="Q74" i="70"/>
  <c r="Q73" i="70"/>
  <c r="Q72" i="70"/>
  <c r="Q71" i="70"/>
  <c r="Q70" i="70"/>
  <c r="Q69" i="70"/>
  <c r="Q68" i="70"/>
  <c r="Q67" i="70"/>
  <c r="Q66" i="70"/>
  <c r="Q65" i="70"/>
  <c r="Q64" i="70"/>
  <c r="Q63" i="70"/>
  <c r="Q62" i="70"/>
  <c r="Q61" i="70"/>
  <c r="Q60" i="70"/>
  <c r="Q59" i="70"/>
  <c r="Q58" i="70"/>
  <c r="Q57" i="70"/>
  <c r="Q56" i="70"/>
  <c r="Q55" i="70"/>
  <c r="Q54" i="70"/>
  <c r="Q53" i="70"/>
  <c r="Q52" i="70"/>
  <c r="N51" i="70"/>
  <c r="N75" i="70" s="1"/>
  <c r="M51" i="70"/>
  <c r="M75" i="70" s="1"/>
  <c r="L51" i="70"/>
  <c r="L75" i="70" s="1"/>
  <c r="K51" i="70"/>
  <c r="K75" i="70" s="1"/>
  <c r="K88" i="70" s="1"/>
  <c r="J51" i="70"/>
  <c r="J75" i="70" s="1"/>
  <c r="I51" i="70"/>
  <c r="I75" i="70" s="1"/>
  <c r="H51" i="70"/>
  <c r="H75" i="70" s="1"/>
  <c r="G51" i="70"/>
  <c r="G75" i="70" s="1"/>
  <c r="D146" i="56" s="1"/>
  <c r="F146" i="56" s="1"/>
  <c r="G146" i="56" s="1"/>
  <c r="I44" i="70"/>
  <c r="P43" i="70"/>
  <c r="O43" i="70"/>
  <c r="N43" i="70"/>
  <c r="M43" i="70"/>
  <c r="L43" i="70"/>
  <c r="K43" i="70"/>
  <c r="J43" i="70"/>
  <c r="I43" i="70"/>
  <c r="H43" i="70"/>
  <c r="G43" i="70"/>
  <c r="Q42" i="70"/>
  <c r="Q41" i="70"/>
  <c r="Q40" i="70"/>
  <c r="P39" i="70"/>
  <c r="O39" i="70"/>
  <c r="N39" i="70"/>
  <c r="M39" i="70"/>
  <c r="M44" i="70" s="1"/>
  <c r="L39" i="70"/>
  <c r="K39" i="70"/>
  <c r="K44" i="70" s="1"/>
  <c r="J39" i="70"/>
  <c r="I39" i="70"/>
  <c r="H39" i="70"/>
  <c r="G39" i="70"/>
  <c r="G44" i="70" s="1"/>
  <c r="Q38" i="70"/>
  <c r="Q37" i="70"/>
  <c r="Q36" i="70"/>
  <c r="Q32" i="70"/>
  <c r="Q31" i="70"/>
  <c r="Q30" i="70"/>
  <c r="Q29" i="70"/>
  <c r="Q28" i="70"/>
  <c r="Q27" i="70"/>
  <c r="Q26" i="70"/>
  <c r="Q25" i="70"/>
  <c r="Q24" i="70"/>
  <c r="Q23" i="70"/>
  <c r="Q22" i="70"/>
  <c r="Q21" i="70"/>
  <c r="Q20" i="70"/>
  <c r="Q19" i="70"/>
  <c r="Q18" i="70"/>
  <c r="Q17" i="70"/>
  <c r="Q16" i="70"/>
  <c r="Q15" i="70"/>
  <c r="Q14" i="70"/>
  <c r="Q13" i="70"/>
  <c r="Q12" i="70"/>
  <c r="Q11" i="70"/>
  <c r="Q10" i="70"/>
  <c r="N9" i="70"/>
  <c r="N33" i="70" s="1"/>
  <c r="M9" i="70"/>
  <c r="M33" i="70" s="1"/>
  <c r="L9" i="70"/>
  <c r="L33" i="70" s="1"/>
  <c r="K9" i="70"/>
  <c r="K33" i="70" s="1"/>
  <c r="D145" i="56" s="1"/>
  <c r="F145" i="56" s="1"/>
  <c r="G145" i="56" s="1"/>
  <c r="J9" i="70"/>
  <c r="J33" i="70" s="1"/>
  <c r="I9" i="70"/>
  <c r="I33" i="70" s="1"/>
  <c r="H9" i="70"/>
  <c r="H33" i="70" s="1"/>
  <c r="D144" i="56" s="1"/>
  <c r="F144" i="56" s="1"/>
  <c r="G144" i="56" s="1"/>
  <c r="G9" i="70"/>
  <c r="G33" i="70" s="1"/>
  <c r="D143" i="56" s="1"/>
  <c r="F143" i="56" s="1"/>
  <c r="G143" i="56" s="1"/>
  <c r="A1" i="70"/>
  <c r="B1" i="70" s="1"/>
  <c r="K49" i="69"/>
  <c r="J49" i="69"/>
  <c r="I49" i="69"/>
  <c r="H49" i="69"/>
  <c r="G49" i="69"/>
  <c r="K48" i="69"/>
  <c r="J48" i="69"/>
  <c r="I48" i="69"/>
  <c r="H48" i="69"/>
  <c r="G48" i="69"/>
  <c r="K47" i="69"/>
  <c r="J47" i="69"/>
  <c r="I47" i="69"/>
  <c r="H47" i="69"/>
  <c r="G47" i="69"/>
  <c r="K46" i="69"/>
  <c r="J46" i="69"/>
  <c r="I46" i="69"/>
  <c r="H46" i="69"/>
  <c r="G46" i="69"/>
  <c r="K45" i="69"/>
  <c r="J45" i="69"/>
  <c r="I45" i="69"/>
  <c r="H45" i="69"/>
  <c r="G45" i="69"/>
  <c r="K44" i="69"/>
  <c r="J44" i="69"/>
  <c r="I44" i="69"/>
  <c r="H44" i="69"/>
  <c r="G44" i="69"/>
  <c r="K43" i="69"/>
  <c r="J43" i="69"/>
  <c r="I43" i="69"/>
  <c r="H43" i="69"/>
  <c r="G43" i="69"/>
  <c r="K42" i="69"/>
  <c r="J42" i="69"/>
  <c r="I42" i="69"/>
  <c r="H42" i="69"/>
  <c r="G42" i="69"/>
  <c r="K39" i="69"/>
  <c r="J39" i="69"/>
  <c r="I39" i="69"/>
  <c r="H39" i="69"/>
  <c r="G39" i="69"/>
  <c r="L37" i="69"/>
  <c r="D142" i="56" s="1"/>
  <c r="F142" i="56" s="1"/>
  <c r="G142" i="56" s="1"/>
  <c r="L36" i="69"/>
  <c r="D141" i="56" s="1"/>
  <c r="F141" i="56" s="1"/>
  <c r="G141" i="56" s="1"/>
  <c r="K28" i="69"/>
  <c r="J28" i="69"/>
  <c r="I28" i="69"/>
  <c r="H28" i="69"/>
  <c r="G28" i="69"/>
  <c r="L27" i="69"/>
  <c r="D140" i="56" s="1"/>
  <c r="F140" i="56" s="1"/>
  <c r="G140" i="56" s="1"/>
  <c r="L26" i="69"/>
  <c r="D139" i="56" s="1"/>
  <c r="F139" i="56" s="1"/>
  <c r="G139" i="56" s="1"/>
  <c r="L24" i="69"/>
  <c r="D138" i="56" s="1"/>
  <c r="F138" i="56" s="1"/>
  <c r="G138" i="56" s="1"/>
  <c r="L23" i="69"/>
  <c r="D137" i="56" s="1"/>
  <c r="F137" i="56" s="1"/>
  <c r="G137" i="56" s="1"/>
  <c r="L22" i="69"/>
  <c r="L21" i="69"/>
  <c r="L20" i="69"/>
  <c r="K17" i="69"/>
  <c r="J17" i="69"/>
  <c r="I17" i="69"/>
  <c r="H17" i="69"/>
  <c r="G17" i="69"/>
  <c r="L16" i="69"/>
  <c r="D135" i="56" s="1"/>
  <c r="F135" i="56" s="1"/>
  <c r="G135" i="56" s="1"/>
  <c r="L15" i="69"/>
  <c r="D134" i="56" s="1"/>
  <c r="F134" i="56" s="1"/>
  <c r="G134" i="56" s="1"/>
  <c r="L13" i="69"/>
  <c r="D133" i="56" s="1"/>
  <c r="F133" i="56" s="1"/>
  <c r="G133" i="56" s="1"/>
  <c r="L12" i="69"/>
  <c r="D132" i="56" s="1"/>
  <c r="F132" i="56" s="1"/>
  <c r="G132" i="56" s="1"/>
  <c r="L11" i="69"/>
  <c r="L10" i="69"/>
  <c r="L9" i="69"/>
  <c r="D131" i="56" s="1"/>
  <c r="F131" i="56" s="1"/>
  <c r="G131" i="56" s="1"/>
  <c r="A1" i="69"/>
  <c r="B1" i="69" s="1"/>
  <c r="G28" i="118"/>
  <c r="F28" i="118"/>
  <c r="E28" i="118"/>
  <c r="A1" i="118"/>
  <c r="B1" i="118" s="1"/>
  <c r="S48" i="103"/>
  <c r="R48" i="103"/>
  <c r="Q48" i="103"/>
  <c r="P48" i="103"/>
  <c r="N46" i="103"/>
  <c r="M46" i="103"/>
  <c r="L46" i="103"/>
  <c r="K46" i="103"/>
  <c r="I46" i="103"/>
  <c r="S46" i="103" s="1"/>
  <c r="H46" i="103"/>
  <c r="R46" i="103" s="1"/>
  <c r="G46" i="103"/>
  <c r="Q46" i="103" s="1"/>
  <c r="F46" i="103"/>
  <c r="P46" i="103" s="1"/>
  <c r="S45" i="103"/>
  <c r="R45" i="103"/>
  <c r="Q45" i="103"/>
  <c r="P45" i="103"/>
  <c r="S44" i="103"/>
  <c r="R44" i="103"/>
  <c r="Q44" i="103"/>
  <c r="P44" i="103"/>
  <c r="S43" i="103"/>
  <c r="R43" i="103"/>
  <c r="Q43" i="103"/>
  <c r="P43" i="103"/>
  <c r="S42" i="103"/>
  <c r="R42" i="103"/>
  <c r="Q42" i="103"/>
  <c r="P42" i="103"/>
  <c r="S41" i="103"/>
  <c r="R41" i="103"/>
  <c r="Q41" i="103"/>
  <c r="P41" i="103"/>
  <c r="S40" i="103"/>
  <c r="R40" i="103"/>
  <c r="Q40" i="103"/>
  <c r="P40" i="103"/>
  <c r="S39" i="103"/>
  <c r="R39" i="103"/>
  <c r="Q39" i="103"/>
  <c r="P39" i="103"/>
  <c r="S38" i="103"/>
  <c r="R38" i="103"/>
  <c r="Q38" i="103"/>
  <c r="P38" i="103"/>
  <c r="S37" i="103"/>
  <c r="R37" i="103"/>
  <c r="Q37" i="103"/>
  <c r="P37" i="103"/>
  <c r="S36" i="103"/>
  <c r="R36" i="103"/>
  <c r="Q36" i="103"/>
  <c r="P36" i="103"/>
  <c r="N33" i="103"/>
  <c r="M33" i="103"/>
  <c r="L33" i="103"/>
  <c r="K33" i="103"/>
  <c r="I33" i="103"/>
  <c r="S33" i="103" s="1"/>
  <c r="H33" i="103"/>
  <c r="R33" i="103" s="1"/>
  <c r="G33" i="103"/>
  <c r="Q33" i="103" s="1"/>
  <c r="F33" i="103"/>
  <c r="P33" i="103" s="1"/>
  <c r="S32" i="103"/>
  <c r="R32" i="103"/>
  <c r="Q32" i="103"/>
  <c r="P32" i="103"/>
  <c r="S31" i="103"/>
  <c r="R31" i="103"/>
  <c r="Q31" i="103"/>
  <c r="P31" i="103"/>
  <c r="S30" i="103"/>
  <c r="R30" i="103"/>
  <c r="Q30" i="103"/>
  <c r="P30" i="103"/>
  <c r="S29" i="103"/>
  <c r="R29" i="103"/>
  <c r="Q29" i="103"/>
  <c r="P29" i="103"/>
  <c r="S28" i="103"/>
  <c r="R28" i="103"/>
  <c r="Q28" i="103"/>
  <c r="P28" i="103"/>
  <c r="S27" i="103"/>
  <c r="R27" i="103"/>
  <c r="Q27" i="103"/>
  <c r="P27" i="103"/>
  <c r="S26" i="103"/>
  <c r="R26" i="103"/>
  <c r="Q26" i="103"/>
  <c r="P26" i="103"/>
  <c r="S25" i="103"/>
  <c r="R25" i="103"/>
  <c r="Q25" i="103"/>
  <c r="P25" i="103"/>
  <c r="S24" i="103"/>
  <c r="R24" i="103"/>
  <c r="Q24" i="103"/>
  <c r="P24" i="103"/>
  <c r="S23" i="103"/>
  <c r="R23" i="103"/>
  <c r="Q23" i="103"/>
  <c r="P23" i="103"/>
  <c r="N20" i="103"/>
  <c r="N50" i="103" s="1"/>
  <c r="M20" i="103"/>
  <c r="M50" i="103" s="1"/>
  <c r="D130" i="56" s="1"/>
  <c r="F130" i="56" s="1"/>
  <c r="G130" i="56" s="1"/>
  <c r="L20" i="103"/>
  <c r="L50" i="103" s="1"/>
  <c r="K20" i="103"/>
  <c r="K50" i="103" s="1"/>
  <c r="D129" i="56" s="1"/>
  <c r="I20" i="103"/>
  <c r="I50" i="103" s="1"/>
  <c r="H20" i="103"/>
  <c r="H50" i="103" s="1"/>
  <c r="D128" i="56" s="1"/>
  <c r="F128" i="56" s="1"/>
  <c r="G128" i="56" s="1"/>
  <c r="G20" i="103"/>
  <c r="G50" i="103" s="1"/>
  <c r="F20" i="103"/>
  <c r="F50" i="103" s="1"/>
  <c r="D127" i="56" s="1"/>
  <c r="S19" i="103"/>
  <c r="R19" i="103"/>
  <c r="Q19" i="103"/>
  <c r="P19" i="103"/>
  <c r="S18" i="103"/>
  <c r="R18" i="103"/>
  <c r="Q18" i="103"/>
  <c r="P18" i="103"/>
  <c r="S17" i="103"/>
  <c r="R17" i="103"/>
  <c r="Q17" i="103"/>
  <c r="P17" i="103"/>
  <c r="S16" i="103"/>
  <c r="R16" i="103"/>
  <c r="Q16" i="103"/>
  <c r="P16" i="103"/>
  <c r="S15" i="103"/>
  <c r="R15" i="103"/>
  <c r="Q15" i="103"/>
  <c r="P15" i="103"/>
  <c r="S14" i="103"/>
  <c r="R14" i="103"/>
  <c r="Q14" i="103"/>
  <c r="P14" i="103"/>
  <c r="S13" i="103"/>
  <c r="R13" i="103"/>
  <c r="Q13" i="103"/>
  <c r="P13" i="103"/>
  <c r="S12" i="103"/>
  <c r="R12" i="103"/>
  <c r="Q12" i="103"/>
  <c r="P12" i="103"/>
  <c r="S11" i="103"/>
  <c r="R11" i="103"/>
  <c r="Q11" i="103"/>
  <c r="P11" i="103"/>
  <c r="S10" i="103"/>
  <c r="R10" i="103"/>
  <c r="Q10" i="103"/>
  <c r="P10" i="103"/>
  <c r="A1" i="103"/>
  <c r="B1" i="103" s="1"/>
  <c r="N43" i="87"/>
  <c r="M43" i="87"/>
  <c r="L43" i="87"/>
  <c r="I43" i="87"/>
  <c r="H43" i="87"/>
  <c r="G43" i="87"/>
  <c r="O42" i="87"/>
  <c r="J42" i="87"/>
  <c r="O41" i="87"/>
  <c r="J41" i="87"/>
  <c r="O40" i="87"/>
  <c r="J40" i="87"/>
  <c r="N39" i="87"/>
  <c r="M39" i="87"/>
  <c r="L39" i="87"/>
  <c r="I39" i="87"/>
  <c r="H39" i="87"/>
  <c r="G39" i="87"/>
  <c r="O38" i="87"/>
  <c r="J38" i="87"/>
  <c r="O37" i="87"/>
  <c r="J37" i="87"/>
  <c r="O36" i="87"/>
  <c r="J36" i="87"/>
  <c r="O31" i="87"/>
  <c r="J31" i="87"/>
  <c r="O30" i="87"/>
  <c r="J30" i="87"/>
  <c r="O29" i="87"/>
  <c r="J29" i="87"/>
  <c r="O28" i="87"/>
  <c r="J28" i="87"/>
  <c r="O27" i="87"/>
  <c r="J27" i="87"/>
  <c r="O26" i="87"/>
  <c r="J26" i="87"/>
  <c r="O25" i="87"/>
  <c r="J25" i="87"/>
  <c r="O24" i="87"/>
  <c r="J24" i="87"/>
  <c r="O23" i="87"/>
  <c r="J23" i="87"/>
  <c r="O22" i="87"/>
  <c r="J22" i="87"/>
  <c r="O21" i="87"/>
  <c r="J21" i="87"/>
  <c r="O20" i="87"/>
  <c r="J20" i="87"/>
  <c r="O19" i="87"/>
  <c r="J19" i="87"/>
  <c r="O18" i="87"/>
  <c r="J18" i="87"/>
  <c r="O17" i="87"/>
  <c r="J17" i="87"/>
  <c r="O16" i="87"/>
  <c r="J16" i="87"/>
  <c r="O15" i="87"/>
  <c r="J15" i="87"/>
  <c r="O14" i="87"/>
  <c r="J14" i="87"/>
  <c r="O13" i="87"/>
  <c r="J13" i="87"/>
  <c r="O12" i="87"/>
  <c r="J12" i="87"/>
  <c r="O11" i="87"/>
  <c r="J11" i="87"/>
  <c r="O10" i="87"/>
  <c r="J10" i="87"/>
  <c r="O9" i="87"/>
  <c r="J9" i="87"/>
  <c r="N8" i="87"/>
  <c r="N32" i="87" s="1"/>
  <c r="M8" i="87"/>
  <c r="L8" i="87"/>
  <c r="O8" i="87" s="1"/>
  <c r="I8" i="87"/>
  <c r="I32" i="87" s="1"/>
  <c r="G8" i="87"/>
  <c r="G32" i="87" s="1"/>
  <c r="A1" i="87"/>
  <c r="B1" i="87" s="1"/>
  <c r="N33" i="117"/>
  <c r="N35" i="117" s="1"/>
  <c r="M33" i="117"/>
  <c r="L33" i="117"/>
  <c r="L35" i="117" s="1"/>
  <c r="K33" i="117"/>
  <c r="I33" i="117"/>
  <c r="H33" i="117"/>
  <c r="G33" i="117"/>
  <c r="F33" i="117"/>
  <c r="E33" i="117"/>
  <c r="D120" i="56" s="1"/>
  <c r="F120" i="56" s="1"/>
  <c r="G120" i="56" s="1"/>
  <c r="J32" i="117"/>
  <c r="J31" i="117"/>
  <c r="J30" i="117"/>
  <c r="J29" i="117"/>
  <c r="J28" i="117"/>
  <c r="J27" i="117"/>
  <c r="J26" i="117"/>
  <c r="J25" i="117"/>
  <c r="J24" i="117"/>
  <c r="J23" i="117"/>
  <c r="N20" i="117"/>
  <c r="M20" i="117"/>
  <c r="L20" i="117"/>
  <c r="K20" i="117"/>
  <c r="K35" i="117" s="1"/>
  <c r="I20" i="117"/>
  <c r="H20" i="117"/>
  <c r="G20" i="117"/>
  <c r="F20" i="117"/>
  <c r="E20" i="117"/>
  <c r="D117" i="56" s="1"/>
  <c r="F117" i="56" s="1"/>
  <c r="G117" i="56" s="1"/>
  <c r="J19" i="117"/>
  <c r="J18" i="117"/>
  <c r="J17" i="117"/>
  <c r="J16" i="117"/>
  <c r="J15" i="117"/>
  <c r="J14" i="117"/>
  <c r="J13" i="117"/>
  <c r="J12" i="117"/>
  <c r="J11" i="117"/>
  <c r="J10" i="117"/>
  <c r="A1" i="117"/>
  <c r="K35" i="19"/>
  <c r="N33" i="19"/>
  <c r="M33" i="19"/>
  <c r="L33" i="19"/>
  <c r="K33" i="19"/>
  <c r="I33" i="19"/>
  <c r="H33" i="19"/>
  <c r="G33" i="19"/>
  <c r="F33" i="19"/>
  <c r="E33" i="19"/>
  <c r="D114" i="56" s="1"/>
  <c r="F114" i="56" s="1"/>
  <c r="G114" i="56" s="1"/>
  <c r="J32" i="19"/>
  <c r="J31" i="19"/>
  <c r="J30" i="19"/>
  <c r="J29" i="19"/>
  <c r="J28" i="19"/>
  <c r="J27" i="19"/>
  <c r="J26" i="19"/>
  <c r="J25" i="19"/>
  <c r="J24" i="19"/>
  <c r="J23" i="19"/>
  <c r="N20" i="19"/>
  <c r="M20" i="19"/>
  <c r="L20" i="19"/>
  <c r="L35" i="19" s="1"/>
  <c r="K20" i="19"/>
  <c r="I20" i="19"/>
  <c r="H20" i="19"/>
  <c r="G20" i="19"/>
  <c r="F20" i="19"/>
  <c r="E20" i="19"/>
  <c r="D111" i="56" s="1"/>
  <c r="F111" i="56" s="1"/>
  <c r="G111" i="56" s="1"/>
  <c r="J19" i="19"/>
  <c r="J18" i="19"/>
  <c r="J17" i="19"/>
  <c r="J16" i="19"/>
  <c r="J15" i="19"/>
  <c r="J14" i="19"/>
  <c r="J13" i="19"/>
  <c r="J12" i="19"/>
  <c r="J11" i="19"/>
  <c r="J10" i="19"/>
  <c r="A1" i="19"/>
  <c r="B1" i="19" s="1"/>
  <c r="N30" i="76"/>
  <c r="D110" i="56" s="1"/>
  <c r="F110" i="56" s="1"/>
  <c r="G110" i="56" s="1"/>
  <c r="M30" i="76"/>
  <c r="D109" i="56" s="1"/>
  <c r="F109" i="56" s="1"/>
  <c r="G109" i="56" s="1"/>
  <c r="K30" i="76"/>
  <c r="D108" i="56" s="1"/>
  <c r="F108" i="56" s="1"/>
  <c r="G108" i="56" s="1"/>
  <c r="J30" i="76"/>
  <c r="H30" i="76"/>
  <c r="D106" i="56" s="1"/>
  <c r="F106" i="56" s="1"/>
  <c r="G106" i="56" s="1"/>
  <c r="G30" i="76"/>
  <c r="D105" i="56" s="1"/>
  <c r="Q29" i="76"/>
  <c r="P29" i="76"/>
  <c r="Q28" i="76"/>
  <c r="P28" i="76"/>
  <c r="Q27" i="76"/>
  <c r="P27" i="76"/>
  <c r="Q26" i="76"/>
  <c r="P26" i="76"/>
  <c r="Q25" i="76"/>
  <c r="P25" i="76"/>
  <c r="Q24" i="76"/>
  <c r="P24" i="76"/>
  <c r="Q23" i="76"/>
  <c r="P23" i="76"/>
  <c r="Q22" i="76"/>
  <c r="P22" i="76"/>
  <c r="Q21" i="76"/>
  <c r="P21" i="76"/>
  <c r="Q20" i="76"/>
  <c r="P20" i="76"/>
  <c r="Q19" i="76"/>
  <c r="P19" i="76"/>
  <c r="Q18" i="76"/>
  <c r="P18" i="76"/>
  <c r="Q17" i="76"/>
  <c r="P17" i="76"/>
  <c r="Q16" i="76"/>
  <c r="P16" i="76"/>
  <c r="Q15" i="76"/>
  <c r="P15" i="76"/>
  <c r="Q14" i="76"/>
  <c r="P14" i="76"/>
  <c r="Q13" i="76"/>
  <c r="P13" i="76"/>
  <c r="Q12" i="76"/>
  <c r="P12" i="76"/>
  <c r="Q11" i="76"/>
  <c r="P11" i="76"/>
  <c r="Q10" i="76"/>
  <c r="P10" i="76"/>
  <c r="A1" i="76"/>
  <c r="B1" i="76" s="1"/>
  <c r="K57" i="122"/>
  <c r="K56" i="122"/>
  <c r="K55" i="122"/>
  <c r="K54" i="122"/>
  <c r="K53" i="122"/>
  <c r="K52" i="122"/>
  <c r="K51" i="122"/>
  <c r="K50" i="122"/>
  <c r="K49" i="122"/>
  <c r="K48" i="122"/>
  <c r="K45" i="122"/>
  <c r="I44" i="122"/>
  <c r="H44" i="122"/>
  <c r="G44" i="122"/>
  <c r="I43" i="122"/>
  <c r="H43" i="122"/>
  <c r="G43" i="122"/>
  <c r="I42" i="122"/>
  <c r="H42" i="122"/>
  <c r="I41" i="122"/>
  <c r="H41" i="122"/>
  <c r="I40" i="122"/>
  <c r="H40" i="122"/>
  <c r="I39" i="122"/>
  <c r="H39" i="122"/>
  <c r="G39" i="122"/>
  <c r="I38" i="122"/>
  <c r="H38" i="122"/>
  <c r="G38" i="122"/>
  <c r="F38" i="122"/>
  <c r="I37" i="122"/>
  <c r="H37" i="122"/>
  <c r="I36" i="122"/>
  <c r="H36" i="122"/>
  <c r="I35" i="122"/>
  <c r="H35" i="122"/>
  <c r="K32" i="122"/>
  <c r="I32" i="122"/>
  <c r="H32" i="122"/>
  <c r="G32" i="122"/>
  <c r="F32" i="122"/>
  <c r="E32" i="122"/>
  <c r="J29" i="122"/>
  <c r="L29" i="122" s="1"/>
  <c r="J28" i="122"/>
  <c r="K19" i="122"/>
  <c r="I19" i="122"/>
  <c r="H19" i="122"/>
  <c r="G19" i="122"/>
  <c r="E19" i="122"/>
  <c r="J18" i="122"/>
  <c r="J17" i="122"/>
  <c r="J16" i="122"/>
  <c r="L16" i="122" s="1"/>
  <c r="J15" i="122"/>
  <c r="J14" i="122"/>
  <c r="J13" i="122"/>
  <c r="L13" i="122" s="1"/>
  <c r="J12" i="122"/>
  <c r="F19" i="122"/>
  <c r="J11" i="122"/>
  <c r="L11" i="122" s="1"/>
  <c r="J10" i="122"/>
  <c r="L10" i="122" s="1"/>
  <c r="J9" i="122"/>
  <c r="L9" i="122" s="1"/>
  <c r="A1" i="122"/>
  <c r="B1" i="122" s="1"/>
  <c r="I57" i="75"/>
  <c r="H57" i="75"/>
  <c r="G57" i="75"/>
  <c r="F57" i="75"/>
  <c r="E57" i="75"/>
  <c r="I56" i="75"/>
  <c r="H56" i="75"/>
  <c r="G56" i="75"/>
  <c r="F56" i="75"/>
  <c r="E56" i="75"/>
  <c r="I55" i="75"/>
  <c r="H55" i="75"/>
  <c r="G55" i="75"/>
  <c r="F55" i="75"/>
  <c r="E55" i="75"/>
  <c r="I54" i="75"/>
  <c r="H54" i="75"/>
  <c r="G54" i="75"/>
  <c r="F54" i="75"/>
  <c r="E54" i="75"/>
  <c r="I53" i="75"/>
  <c r="H53" i="75"/>
  <c r="G53" i="75"/>
  <c r="F53" i="75"/>
  <c r="E53" i="75"/>
  <c r="I52" i="75"/>
  <c r="H52" i="75"/>
  <c r="G52" i="75"/>
  <c r="F52" i="75"/>
  <c r="E52" i="75"/>
  <c r="I51" i="75"/>
  <c r="H51" i="75"/>
  <c r="G51" i="75"/>
  <c r="F51" i="75"/>
  <c r="E51" i="75"/>
  <c r="I50" i="75"/>
  <c r="H50" i="75"/>
  <c r="G50" i="75"/>
  <c r="F50" i="75"/>
  <c r="E50" i="75"/>
  <c r="I49" i="75"/>
  <c r="H49" i="75"/>
  <c r="G49" i="75"/>
  <c r="F49" i="75"/>
  <c r="E49" i="75"/>
  <c r="I48" i="75"/>
  <c r="H48" i="75"/>
  <c r="G48" i="75"/>
  <c r="F48" i="75"/>
  <c r="E48" i="75"/>
  <c r="I45" i="75"/>
  <c r="H45" i="75"/>
  <c r="G45" i="75"/>
  <c r="F45" i="75"/>
  <c r="E45" i="75"/>
  <c r="J42" i="75"/>
  <c r="D84" i="56" s="1"/>
  <c r="F84" i="56" s="1"/>
  <c r="G84" i="56" s="1"/>
  <c r="J41" i="75"/>
  <c r="D83" i="56" s="1"/>
  <c r="F83" i="56" s="1"/>
  <c r="G83" i="56" s="1"/>
  <c r="I32" i="75"/>
  <c r="H32" i="75"/>
  <c r="G32" i="75"/>
  <c r="F32" i="75"/>
  <c r="E32" i="75"/>
  <c r="J31" i="75"/>
  <c r="D82" i="56" s="1"/>
  <c r="F82" i="56" s="1"/>
  <c r="G82" i="56" s="1"/>
  <c r="J30" i="75"/>
  <c r="D81" i="56" s="1"/>
  <c r="F81" i="56" s="1"/>
  <c r="G81" i="56" s="1"/>
  <c r="J29" i="75"/>
  <c r="D80" i="56" s="1"/>
  <c r="F80" i="56" s="1"/>
  <c r="G80" i="56" s="1"/>
  <c r="J28" i="75"/>
  <c r="J27" i="75"/>
  <c r="D79" i="56" s="1"/>
  <c r="F79" i="56" s="1"/>
  <c r="G79" i="56" s="1"/>
  <c r="J26" i="75"/>
  <c r="D78" i="56" s="1"/>
  <c r="F78" i="56" s="1"/>
  <c r="G78" i="56" s="1"/>
  <c r="J25" i="75"/>
  <c r="D77" i="56" s="1"/>
  <c r="F77" i="56" s="1"/>
  <c r="G77" i="56" s="1"/>
  <c r="J24" i="75"/>
  <c r="J23" i="75"/>
  <c r="J22" i="75"/>
  <c r="D76" i="56" s="1"/>
  <c r="F76" i="56" s="1"/>
  <c r="G76" i="56" s="1"/>
  <c r="I19" i="75"/>
  <c r="H19" i="75"/>
  <c r="G19" i="75"/>
  <c r="F19" i="75"/>
  <c r="E19" i="75"/>
  <c r="J18" i="75"/>
  <c r="D75" i="56" s="1"/>
  <c r="F75" i="56" s="1"/>
  <c r="G75" i="56" s="1"/>
  <c r="J17" i="75"/>
  <c r="D74" i="56" s="1"/>
  <c r="F74" i="56" s="1"/>
  <c r="G74" i="56" s="1"/>
  <c r="J16" i="75"/>
  <c r="D73" i="56" s="1"/>
  <c r="F73" i="56" s="1"/>
  <c r="G73" i="56" s="1"/>
  <c r="J15" i="75"/>
  <c r="J14" i="75"/>
  <c r="D72" i="56" s="1"/>
  <c r="F72" i="56" s="1"/>
  <c r="G72" i="56" s="1"/>
  <c r="J13" i="75"/>
  <c r="D71" i="56" s="1"/>
  <c r="F71" i="56" s="1"/>
  <c r="G71" i="56" s="1"/>
  <c r="J12" i="75"/>
  <c r="D70" i="56" s="1"/>
  <c r="F70" i="56" s="1"/>
  <c r="G70" i="56" s="1"/>
  <c r="J11" i="75"/>
  <c r="J10" i="75"/>
  <c r="J9" i="75"/>
  <c r="A1" i="75"/>
  <c r="B1" i="75" s="1"/>
  <c r="O102" i="74"/>
  <c r="N102" i="74"/>
  <c r="M102" i="74"/>
  <c r="O101" i="74"/>
  <c r="N101" i="74"/>
  <c r="M101" i="74"/>
  <c r="O100" i="74"/>
  <c r="N100" i="74"/>
  <c r="M100" i="74"/>
  <c r="O99" i="74"/>
  <c r="N99" i="74"/>
  <c r="M99" i="74"/>
  <c r="O98" i="74"/>
  <c r="N98" i="74"/>
  <c r="M98" i="74"/>
  <c r="O97" i="74"/>
  <c r="N97" i="74"/>
  <c r="M97" i="74"/>
  <c r="O95" i="74"/>
  <c r="N95" i="74"/>
  <c r="M95" i="74"/>
  <c r="O94" i="74"/>
  <c r="N94" i="74"/>
  <c r="M94" i="74"/>
  <c r="O93" i="74"/>
  <c r="N93" i="74"/>
  <c r="M93" i="74"/>
  <c r="O92" i="74"/>
  <c r="N92" i="74"/>
  <c r="M92" i="74"/>
  <c r="S90" i="74"/>
  <c r="O90" i="74"/>
  <c r="N90" i="74"/>
  <c r="M90" i="74"/>
  <c r="U86" i="74"/>
  <c r="T86" i="74"/>
  <c r="S86" i="74"/>
  <c r="P86" i="74"/>
  <c r="V86" i="74" s="1"/>
  <c r="U85" i="74"/>
  <c r="T85" i="74"/>
  <c r="S85" i="74"/>
  <c r="P85" i="74"/>
  <c r="V85" i="74" s="1"/>
  <c r="U84" i="74"/>
  <c r="T84" i="74"/>
  <c r="S84" i="74"/>
  <c r="P84" i="74"/>
  <c r="V84" i="74" s="1"/>
  <c r="U83" i="74"/>
  <c r="T83" i="74"/>
  <c r="S83" i="74"/>
  <c r="P83" i="74"/>
  <c r="V83" i="74" s="1"/>
  <c r="U81" i="74"/>
  <c r="T81" i="74"/>
  <c r="S81" i="74"/>
  <c r="P81" i="74"/>
  <c r="V81" i="74" s="1"/>
  <c r="P80" i="74"/>
  <c r="V80" i="74" s="1"/>
  <c r="O80" i="74"/>
  <c r="U80" i="74" s="1"/>
  <c r="N80" i="74"/>
  <c r="T80" i="74" s="1"/>
  <c r="M80" i="74"/>
  <c r="S80" i="74" s="1"/>
  <c r="U79" i="74"/>
  <c r="U95" i="74" s="1"/>
  <c r="T79" i="74"/>
  <c r="T95" i="74" s="1"/>
  <c r="S79" i="74"/>
  <c r="S95" i="74" s="1"/>
  <c r="P79" i="74"/>
  <c r="P95" i="74" s="1"/>
  <c r="U77" i="74"/>
  <c r="U93" i="74" s="1"/>
  <c r="T77" i="74"/>
  <c r="T93" i="74" s="1"/>
  <c r="S77" i="74"/>
  <c r="S93" i="74" s="1"/>
  <c r="P77" i="74"/>
  <c r="P93" i="74" s="1"/>
  <c r="O75" i="74"/>
  <c r="U75" i="74" s="1"/>
  <c r="N75" i="74"/>
  <c r="T75" i="74" s="1"/>
  <c r="M75" i="74"/>
  <c r="S75" i="74" s="1"/>
  <c r="U70" i="74"/>
  <c r="T70" i="74"/>
  <c r="S70" i="74"/>
  <c r="P70" i="74"/>
  <c r="U69" i="74"/>
  <c r="T69" i="74"/>
  <c r="S69" i="74"/>
  <c r="S101" i="74" s="1"/>
  <c r="P69" i="74"/>
  <c r="U68" i="74"/>
  <c r="T68" i="74"/>
  <c r="S68" i="74"/>
  <c r="S100" i="74" s="1"/>
  <c r="P68" i="74"/>
  <c r="U67" i="74"/>
  <c r="T67" i="74"/>
  <c r="S67" i="74"/>
  <c r="S99" i="74" s="1"/>
  <c r="P67" i="74"/>
  <c r="U66" i="74"/>
  <c r="U98" i="74" s="1"/>
  <c r="T66" i="74"/>
  <c r="T98" i="74" s="1"/>
  <c r="S66" i="74"/>
  <c r="S98" i="74" s="1"/>
  <c r="P66" i="74"/>
  <c r="U65" i="74"/>
  <c r="T65" i="74"/>
  <c r="S65" i="74"/>
  <c r="S97" i="74" s="1"/>
  <c r="P65" i="74"/>
  <c r="O64" i="74"/>
  <c r="O96" i="74" s="1"/>
  <c r="N64" i="74"/>
  <c r="N96" i="74" s="1"/>
  <c r="M64" i="74"/>
  <c r="S64" i="74" s="1"/>
  <c r="S96" i="74" s="1"/>
  <c r="U62" i="74"/>
  <c r="U94" i="74" s="1"/>
  <c r="T62" i="74"/>
  <c r="T94" i="74" s="1"/>
  <c r="S62" i="74"/>
  <c r="S94" i="74" s="1"/>
  <c r="P62" i="74"/>
  <c r="P94" i="74" s="1"/>
  <c r="U60" i="74"/>
  <c r="U92" i="74" s="1"/>
  <c r="T60" i="74"/>
  <c r="T92" i="74" s="1"/>
  <c r="S60" i="74"/>
  <c r="S92" i="74" s="1"/>
  <c r="P60" i="74"/>
  <c r="P92" i="74" s="1"/>
  <c r="O59" i="74"/>
  <c r="N59" i="74"/>
  <c r="M59" i="74"/>
  <c r="U58" i="74"/>
  <c r="U90" i="74" s="1"/>
  <c r="T58" i="74"/>
  <c r="T90" i="74" s="1"/>
  <c r="S58" i="74"/>
  <c r="P58" i="74"/>
  <c r="P90" i="74" s="1"/>
  <c r="O54" i="74"/>
  <c r="N54" i="74"/>
  <c r="M54" i="74"/>
  <c r="I54" i="74"/>
  <c r="H54" i="74"/>
  <c r="G54" i="74"/>
  <c r="O53" i="74"/>
  <c r="N53" i="74"/>
  <c r="M53" i="74"/>
  <c r="I53" i="74"/>
  <c r="H53" i="74"/>
  <c r="G53" i="74"/>
  <c r="O52" i="74"/>
  <c r="N52" i="74"/>
  <c r="M52" i="74"/>
  <c r="I52" i="74"/>
  <c r="H52" i="74"/>
  <c r="G52" i="74"/>
  <c r="O51" i="74"/>
  <c r="N51" i="74"/>
  <c r="M51" i="74"/>
  <c r="I51" i="74"/>
  <c r="H51" i="74"/>
  <c r="G51" i="74"/>
  <c r="O50" i="74"/>
  <c r="N50" i="74"/>
  <c r="M50" i="74"/>
  <c r="O49" i="74"/>
  <c r="N49" i="74"/>
  <c r="M49" i="74"/>
  <c r="I49" i="74"/>
  <c r="H49" i="74"/>
  <c r="G49" i="74"/>
  <c r="O47" i="74"/>
  <c r="N47" i="74"/>
  <c r="M47" i="74"/>
  <c r="I47" i="74"/>
  <c r="H47" i="74"/>
  <c r="G47" i="74"/>
  <c r="O46" i="74"/>
  <c r="N46" i="74"/>
  <c r="M46" i="74"/>
  <c r="I46" i="74"/>
  <c r="H46" i="74"/>
  <c r="G46" i="74"/>
  <c r="O45" i="74"/>
  <c r="N45" i="74"/>
  <c r="M45" i="74"/>
  <c r="I45" i="74"/>
  <c r="H45" i="74"/>
  <c r="G45" i="74"/>
  <c r="O44" i="74"/>
  <c r="N44" i="74"/>
  <c r="M44" i="74"/>
  <c r="I44" i="74"/>
  <c r="H44" i="74"/>
  <c r="G44" i="74"/>
  <c r="O42" i="74"/>
  <c r="N42" i="74"/>
  <c r="M42" i="74"/>
  <c r="I42" i="74"/>
  <c r="H42" i="74"/>
  <c r="G42" i="74"/>
  <c r="U38" i="74"/>
  <c r="T38" i="74"/>
  <c r="S38" i="74"/>
  <c r="P38" i="74"/>
  <c r="J38" i="74"/>
  <c r="U37" i="74"/>
  <c r="T37" i="74"/>
  <c r="S37" i="74"/>
  <c r="P37" i="74"/>
  <c r="J37" i="74"/>
  <c r="U36" i="74"/>
  <c r="T36" i="74"/>
  <c r="S36" i="74"/>
  <c r="P36" i="74"/>
  <c r="J36" i="74"/>
  <c r="U35" i="74"/>
  <c r="T35" i="74"/>
  <c r="S35" i="74"/>
  <c r="P35" i="74"/>
  <c r="J35" i="74"/>
  <c r="U33" i="74"/>
  <c r="T33" i="74"/>
  <c r="S33" i="74"/>
  <c r="P33" i="74"/>
  <c r="P32" i="74" s="1"/>
  <c r="J33" i="74"/>
  <c r="J32" i="74" s="1"/>
  <c r="O32" i="74"/>
  <c r="N32" i="74"/>
  <c r="M32" i="74"/>
  <c r="I32" i="74"/>
  <c r="H32" i="74"/>
  <c r="G32" i="74"/>
  <c r="U31" i="74"/>
  <c r="U47" i="74" s="1"/>
  <c r="T31" i="74"/>
  <c r="T47" i="74" s="1"/>
  <c r="S31" i="74"/>
  <c r="S47" i="74" s="1"/>
  <c r="P31" i="74"/>
  <c r="P47" i="74" s="1"/>
  <c r="J31" i="74"/>
  <c r="J47" i="74" s="1"/>
  <c r="U29" i="74"/>
  <c r="U45" i="74" s="1"/>
  <c r="T29" i="74"/>
  <c r="T45" i="74" s="1"/>
  <c r="S29" i="74"/>
  <c r="S45" i="74" s="1"/>
  <c r="P29" i="74"/>
  <c r="P45" i="74" s="1"/>
  <c r="J29" i="74"/>
  <c r="J45" i="74" s="1"/>
  <c r="O27" i="74"/>
  <c r="N27" i="74"/>
  <c r="N39" i="74" s="1"/>
  <c r="M27" i="74"/>
  <c r="M39" i="74" s="1"/>
  <c r="I27" i="74"/>
  <c r="I39" i="74" s="1"/>
  <c r="H27" i="74"/>
  <c r="G27" i="74"/>
  <c r="U22" i="74"/>
  <c r="T22" i="74"/>
  <c r="S22" i="74"/>
  <c r="P22" i="74"/>
  <c r="J22" i="74"/>
  <c r="U21" i="74"/>
  <c r="T21" i="74"/>
  <c r="S21" i="74"/>
  <c r="P21" i="74"/>
  <c r="J21" i="74"/>
  <c r="U20" i="74"/>
  <c r="T20" i="74"/>
  <c r="S20" i="74"/>
  <c r="P20" i="74"/>
  <c r="J20" i="74"/>
  <c r="U19" i="74"/>
  <c r="T19" i="74"/>
  <c r="S19" i="74"/>
  <c r="P19" i="74"/>
  <c r="J19" i="74"/>
  <c r="U18" i="74"/>
  <c r="U50" i="74" s="1"/>
  <c r="T18" i="74"/>
  <c r="T50" i="74" s="1"/>
  <c r="S18" i="74"/>
  <c r="S50" i="74" s="1"/>
  <c r="P18" i="74"/>
  <c r="P50" i="74" s="1"/>
  <c r="U17" i="74"/>
  <c r="T17" i="74"/>
  <c r="S17" i="74"/>
  <c r="P17" i="74"/>
  <c r="J17" i="74"/>
  <c r="O16" i="74"/>
  <c r="N16" i="74"/>
  <c r="M16" i="74"/>
  <c r="J16" i="74"/>
  <c r="I16" i="74"/>
  <c r="H16" i="74"/>
  <c r="H48" i="74" s="1"/>
  <c r="G16" i="74"/>
  <c r="U14" i="74"/>
  <c r="U46" i="74" s="1"/>
  <c r="T14" i="74"/>
  <c r="T46" i="74" s="1"/>
  <c r="S14" i="74"/>
  <c r="S46" i="74" s="1"/>
  <c r="P14" i="74"/>
  <c r="P46" i="74" s="1"/>
  <c r="J14" i="74"/>
  <c r="J46" i="74" s="1"/>
  <c r="U12" i="74"/>
  <c r="U44" i="74" s="1"/>
  <c r="T12" i="74"/>
  <c r="T44" i="74" s="1"/>
  <c r="S12" i="74"/>
  <c r="S44" i="74" s="1"/>
  <c r="P12" i="74"/>
  <c r="P44" i="74" s="1"/>
  <c r="J12" i="74"/>
  <c r="J44" i="74" s="1"/>
  <c r="P11" i="74"/>
  <c r="O11" i="74"/>
  <c r="N11" i="74"/>
  <c r="M11" i="74"/>
  <c r="J11" i="74"/>
  <c r="I11" i="74"/>
  <c r="H11" i="74"/>
  <c r="T11" i="74" s="1"/>
  <c r="G11" i="74"/>
  <c r="U10" i="74"/>
  <c r="U42" i="74" s="1"/>
  <c r="T10" i="74"/>
  <c r="T42" i="74" s="1"/>
  <c r="S10" i="74"/>
  <c r="S42" i="74" s="1"/>
  <c r="P10" i="74"/>
  <c r="P42" i="74" s="1"/>
  <c r="J10" i="74"/>
  <c r="J42" i="74" s="1"/>
  <c r="A1" i="74"/>
  <c r="B1" i="74" s="1"/>
  <c r="G84" i="85" l="1"/>
  <c r="G86" i="85"/>
  <c r="G81" i="85" s="1"/>
  <c r="G88" i="85"/>
  <c r="G90" i="85"/>
  <c r="G94" i="85"/>
  <c r="L154" i="130"/>
  <c r="K154" i="130"/>
  <c r="G19" i="86"/>
  <c r="G21" i="86" s="1"/>
  <c r="K44" i="108"/>
  <c r="P12" i="121"/>
  <c r="P16" i="121"/>
  <c r="P20" i="121"/>
  <c r="J9" i="72"/>
  <c r="O11" i="72"/>
  <c r="O15" i="72"/>
  <c r="O19" i="72"/>
  <c r="O10" i="72"/>
  <c r="O14" i="72"/>
  <c r="O18" i="72"/>
  <c r="O22" i="72"/>
  <c r="G33" i="72"/>
  <c r="W84" i="104"/>
  <c r="S108" i="104"/>
  <c r="S118" i="104" s="1"/>
  <c r="AA81" i="104"/>
  <c r="P10" i="84"/>
  <c r="M11" i="84"/>
  <c r="M32" i="84"/>
  <c r="M13" i="84"/>
  <c r="M17" i="84"/>
  <c r="S17" i="84" s="1"/>
  <c r="M22" i="84"/>
  <c r="M19" i="84"/>
  <c r="S19" i="84" s="1"/>
  <c r="M28" i="84"/>
  <c r="H59" i="84"/>
  <c r="D147" i="56"/>
  <c r="F147" i="56" s="1"/>
  <c r="G147" i="56" s="1"/>
  <c r="O44" i="70"/>
  <c r="Q94" i="70"/>
  <c r="Q95" i="70"/>
  <c r="Q96" i="70"/>
  <c r="Q97" i="70"/>
  <c r="Q98" i="70"/>
  <c r="Q99" i="70"/>
  <c r="Q100" i="70"/>
  <c r="Q101" i="70"/>
  <c r="Q102" i="70"/>
  <c r="Q103" i="70"/>
  <c r="Q104" i="70"/>
  <c r="Q105" i="70"/>
  <c r="Q106" i="70"/>
  <c r="Q107" i="70"/>
  <c r="Q108" i="70"/>
  <c r="Q109" i="70"/>
  <c r="Q110" i="70"/>
  <c r="Q111" i="70"/>
  <c r="Q112" i="70"/>
  <c r="Q113" i="70"/>
  <c r="Q114" i="70"/>
  <c r="Q115" i="70"/>
  <c r="Q116" i="70"/>
  <c r="L47" i="69"/>
  <c r="D136" i="56"/>
  <c r="F136" i="56" s="1"/>
  <c r="G136" i="56" s="1"/>
  <c r="L43" i="69"/>
  <c r="L17" i="69"/>
  <c r="H50" i="69"/>
  <c r="J33" i="117"/>
  <c r="D122" i="56" s="1"/>
  <c r="F122" i="56" s="1"/>
  <c r="G122" i="56" s="1"/>
  <c r="H35" i="117"/>
  <c r="E35" i="117"/>
  <c r="I35" i="117"/>
  <c r="G35" i="117"/>
  <c r="G35" i="19"/>
  <c r="M35" i="19"/>
  <c r="J20" i="19"/>
  <c r="D113" i="56" s="1"/>
  <c r="F113" i="56" s="1"/>
  <c r="G113" i="56" s="1"/>
  <c r="H35" i="19"/>
  <c r="P30" i="76"/>
  <c r="D107" i="56"/>
  <c r="F107" i="56" s="1"/>
  <c r="G107" i="56" s="1"/>
  <c r="J32" i="122"/>
  <c r="J36" i="122"/>
  <c r="H45" i="122"/>
  <c r="J37" i="122"/>
  <c r="L37" i="122" s="1"/>
  <c r="J43" i="122"/>
  <c r="L43" i="122" s="1"/>
  <c r="J32" i="75"/>
  <c r="D69" i="56"/>
  <c r="F69" i="56" s="1"/>
  <c r="G69" i="56" s="1"/>
  <c r="J48" i="75"/>
  <c r="I58" i="75"/>
  <c r="J52" i="75"/>
  <c r="J56" i="75"/>
  <c r="U99" i="74"/>
  <c r="U100" i="74"/>
  <c r="U101" i="74"/>
  <c r="U102" i="74"/>
  <c r="U97" i="74"/>
  <c r="P75" i="74"/>
  <c r="P87" i="74" s="1"/>
  <c r="V87" i="74" s="1"/>
  <c r="M87" i="74"/>
  <c r="S87" i="74" s="1"/>
  <c r="O71" i="74"/>
  <c r="M96" i="74"/>
  <c r="S27" i="74"/>
  <c r="M43" i="74"/>
  <c r="M48" i="74"/>
  <c r="P49" i="74"/>
  <c r="S32" i="74"/>
  <c r="V36" i="74"/>
  <c r="V38" i="74"/>
  <c r="U53" i="74"/>
  <c r="J51" i="74"/>
  <c r="U51" i="74"/>
  <c r="T52" i="74"/>
  <c r="J53" i="74"/>
  <c r="T54" i="74"/>
  <c r="U11" i="74"/>
  <c r="O23" i="74"/>
  <c r="G23" i="74"/>
  <c r="I23" i="74"/>
  <c r="J83" i="85"/>
  <c r="J84" i="85"/>
  <c r="J85" i="85"/>
  <c r="J86" i="85"/>
  <c r="J87" i="85"/>
  <c r="J88" i="85"/>
  <c r="P83" i="85"/>
  <c r="P84" i="85"/>
  <c r="P85" i="85"/>
  <c r="P86" i="85"/>
  <c r="P87" i="85"/>
  <c r="P88" i="85"/>
  <c r="J74" i="85"/>
  <c r="J75" i="85"/>
  <c r="J76" i="85"/>
  <c r="J77" i="85"/>
  <c r="J78" i="85"/>
  <c r="J79" i="85"/>
  <c r="P74" i="85"/>
  <c r="P75" i="85"/>
  <c r="P76" i="85"/>
  <c r="P77" i="85"/>
  <c r="P78" i="85"/>
  <c r="P79" i="85"/>
  <c r="G74" i="85"/>
  <c r="G75" i="85"/>
  <c r="G76" i="85"/>
  <c r="G77" i="85"/>
  <c r="G78" i="85"/>
  <c r="G79" i="85"/>
  <c r="D233" i="56"/>
  <c r="F233" i="56" s="1"/>
  <c r="G233" i="56" s="1"/>
  <c r="D234" i="56"/>
  <c r="F234" i="56" s="1"/>
  <c r="G234" i="56" s="1"/>
  <c r="D230" i="56"/>
  <c r="F230" i="56" s="1"/>
  <c r="G230" i="56" s="1"/>
  <c r="D232" i="56"/>
  <c r="F232" i="56" s="1"/>
  <c r="G232" i="56" s="1"/>
  <c r="L21" i="95"/>
  <c r="L49" i="95" s="1"/>
  <c r="D231" i="56"/>
  <c r="F231" i="56" s="1"/>
  <c r="G231" i="56" s="1"/>
  <c r="D121" i="56"/>
  <c r="F121" i="56" s="1"/>
  <c r="G121" i="56" s="1"/>
  <c r="D118" i="56"/>
  <c r="F118" i="56" s="1"/>
  <c r="G118" i="56" s="1"/>
  <c r="D115" i="56"/>
  <c r="F115" i="56" s="1"/>
  <c r="G115" i="56" s="1"/>
  <c r="F35" i="19"/>
  <c r="D112" i="56"/>
  <c r="F112" i="56" s="1"/>
  <c r="G112" i="56" s="1"/>
  <c r="I45" i="122"/>
  <c r="L12" i="122"/>
  <c r="G45" i="122"/>
  <c r="N48" i="74"/>
  <c r="O39" i="74"/>
  <c r="U39" i="74" s="1"/>
  <c r="O43" i="74"/>
  <c r="T32" i="74"/>
  <c r="I44" i="87"/>
  <c r="I46" i="70"/>
  <c r="M46" i="70"/>
  <c r="P128" i="70"/>
  <c r="P130" i="70" s="1"/>
  <c r="T27" i="74"/>
  <c r="H39" i="74"/>
  <c r="T39" i="74" s="1"/>
  <c r="G58" i="75"/>
  <c r="J50" i="75"/>
  <c r="J54" i="75"/>
  <c r="J38" i="122"/>
  <c r="L38" i="122" s="1"/>
  <c r="J44" i="122"/>
  <c r="L44" i="122" s="1"/>
  <c r="Q30" i="76"/>
  <c r="L128" i="70"/>
  <c r="H127" i="70"/>
  <c r="P127" i="70"/>
  <c r="G43" i="74"/>
  <c r="S49" i="74"/>
  <c r="P51" i="74"/>
  <c r="S54" i="74"/>
  <c r="U32" i="74"/>
  <c r="H43" i="74"/>
  <c r="T64" i="74"/>
  <c r="T96" i="74" s="1"/>
  <c r="N43" i="74"/>
  <c r="P16" i="74"/>
  <c r="V16" i="74" s="1"/>
  <c r="V48" i="74" s="1"/>
  <c r="T49" i="74"/>
  <c r="S51" i="74"/>
  <c r="M23" i="74"/>
  <c r="M55" i="74" s="1"/>
  <c r="M71" i="74"/>
  <c r="S71" i="74" s="1"/>
  <c r="M91" i="74"/>
  <c r="S10" i="102"/>
  <c r="O34" i="102"/>
  <c r="S34" i="102" s="1"/>
  <c r="V37" i="74"/>
  <c r="P97" i="74"/>
  <c r="P99" i="74"/>
  <c r="P100" i="74"/>
  <c r="P101" i="74"/>
  <c r="P102" i="74"/>
  <c r="J19" i="75"/>
  <c r="F58" i="75"/>
  <c r="J49" i="75"/>
  <c r="J53" i="75"/>
  <c r="J57" i="75"/>
  <c r="J19" i="122"/>
  <c r="J40" i="122"/>
  <c r="L40" i="122" s="1"/>
  <c r="J42" i="122"/>
  <c r="L42" i="122" s="1"/>
  <c r="L55" i="122" s="1"/>
  <c r="E35" i="19"/>
  <c r="I35" i="19"/>
  <c r="N35" i="19"/>
  <c r="J20" i="117"/>
  <c r="M35" i="117"/>
  <c r="O39" i="87"/>
  <c r="O43" i="87"/>
  <c r="I50" i="69"/>
  <c r="L44" i="69"/>
  <c r="L48" i="69"/>
  <c r="H44" i="70"/>
  <c r="L44" i="70"/>
  <c r="P44" i="70"/>
  <c r="Q43" i="70"/>
  <c r="H88" i="70"/>
  <c r="L88" i="70"/>
  <c r="H93" i="70"/>
  <c r="H117" i="70" s="1"/>
  <c r="L93" i="70"/>
  <c r="L117" i="70" s="1"/>
  <c r="L130" i="70" s="1"/>
  <c r="Q126" i="70"/>
  <c r="M16" i="84"/>
  <c r="M24" i="84"/>
  <c r="Q24" i="84" s="1"/>
  <c r="M25" i="84"/>
  <c r="S25" i="84" s="1"/>
  <c r="M33" i="84"/>
  <c r="M38" i="84"/>
  <c r="L37" i="84"/>
  <c r="M41" i="84"/>
  <c r="L40" i="84"/>
  <c r="M44" i="84"/>
  <c r="L43" i="84"/>
  <c r="M48" i="84"/>
  <c r="L47" i="84"/>
  <c r="M51" i="84"/>
  <c r="L50" i="84"/>
  <c r="M54" i="84"/>
  <c r="L53" i="84"/>
  <c r="P47" i="102"/>
  <c r="K47" i="104"/>
  <c r="K236" i="104"/>
  <c r="K240" i="104"/>
  <c r="K244" i="104"/>
  <c r="K255" i="104"/>
  <c r="G71" i="104"/>
  <c r="G81" i="104" s="1"/>
  <c r="V191" i="104"/>
  <c r="F33" i="121"/>
  <c r="H9" i="121"/>
  <c r="P9" i="121" s="1"/>
  <c r="J39" i="87"/>
  <c r="J43" i="87"/>
  <c r="M44" i="87"/>
  <c r="L39" i="69"/>
  <c r="J50" i="69"/>
  <c r="L45" i="69"/>
  <c r="L49" i="69"/>
  <c r="K46" i="70"/>
  <c r="M88" i="70"/>
  <c r="Q120" i="70"/>
  <c r="M123" i="70"/>
  <c r="Q121" i="70"/>
  <c r="H128" i="70"/>
  <c r="J127" i="70"/>
  <c r="N127" i="70"/>
  <c r="L10" i="84"/>
  <c r="L34" i="84" s="1"/>
  <c r="D156" i="56" s="1"/>
  <c r="F156" i="56" s="1"/>
  <c r="G156" i="56" s="1"/>
  <c r="K40" i="102"/>
  <c r="K45" i="102" s="1"/>
  <c r="D208" i="56" s="1"/>
  <c r="N45" i="102"/>
  <c r="U45" i="102"/>
  <c r="G80" i="104"/>
  <c r="K80" i="104" s="1"/>
  <c r="Q108" i="104"/>
  <c r="AC84" i="104"/>
  <c r="Y108" i="104"/>
  <c r="AC108" i="104" s="1"/>
  <c r="E21" i="95"/>
  <c r="K12" i="95"/>
  <c r="K40" i="95" s="1"/>
  <c r="G48" i="74"/>
  <c r="S52" i="74"/>
  <c r="P53" i="74"/>
  <c r="V35" i="74"/>
  <c r="S53" i="74"/>
  <c r="P59" i="74"/>
  <c r="V59" i="74" s="1"/>
  <c r="T97" i="74"/>
  <c r="T99" i="74"/>
  <c r="T100" i="74"/>
  <c r="T101" i="74"/>
  <c r="T102" i="74"/>
  <c r="S102" i="74"/>
  <c r="J45" i="75"/>
  <c r="H58" i="75"/>
  <c r="J51" i="75"/>
  <c r="J55" i="75"/>
  <c r="J54" i="122"/>
  <c r="D90" i="56" s="1"/>
  <c r="J41" i="122"/>
  <c r="L41" i="122" s="1"/>
  <c r="K58" i="122"/>
  <c r="J33" i="19"/>
  <c r="F35" i="117"/>
  <c r="M32" i="87"/>
  <c r="H44" i="87"/>
  <c r="N44" i="87"/>
  <c r="N46" i="87" s="1"/>
  <c r="L28" i="69"/>
  <c r="L42" i="69"/>
  <c r="K50" i="69"/>
  <c r="L46" i="69"/>
  <c r="H46" i="70"/>
  <c r="L46" i="70"/>
  <c r="J44" i="70"/>
  <c r="N44" i="70"/>
  <c r="J88" i="70"/>
  <c r="N88" i="70"/>
  <c r="Q85" i="70"/>
  <c r="Q124" i="70"/>
  <c r="M127" i="70"/>
  <c r="M128" i="70" s="1"/>
  <c r="M130" i="70" s="1"/>
  <c r="Q125" i="70"/>
  <c r="J34" i="84"/>
  <c r="J59" i="84" s="1"/>
  <c r="M15" i="84"/>
  <c r="S15" i="84" s="1"/>
  <c r="M20" i="84"/>
  <c r="S20" i="84" s="1"/>
  <c r="M27" i="84"/>
  <c r="P37" i="84"/>
  <c r="P40" i="84"/>
  <c r="G34" i="102"/>
  <c r="R10" i="102"/>
  <c r="U47" i="102"/>
  <c r="I44" i="104"/>
  <c r="U44" i="104"/>
  <c r="AA44" i="104"/>
  <c r="H118" i="104"/>
  <c r="N118" i="104"/>
  <c r="K98" i="104"/>
  <c r="K254" i="104"/>
  <c r="I118" i="104"/>
  <c r="H117" i="104"/>
  <c r="N117" i="104"/>
  <c r="Q117" i="104" s="1"/>
  <c r="J154" i="104"/>
  <c r="V155" i="104"/>
  <c r="AB155" i="104"/>
  <c r="Q149" i="104"/>
  <c r="W154" i="104"/>
  <c r="AC154" i="104"/>
  <c r="Q153" i="104"/>
  <c r="W153" i="104"/>
  <c r="AC153" i="104"/>
  <c r="Z192" i="104"/>
  <c r="Q186" i="104"/>
  <c r="K190" i="104"/>
  <c r="Q190" i="104"/>
  <c r="AC190" i="104"/>
  <c r="M191" i="104"/>
  <c r="Q191" i="104" s="1"/>
  <c r="M9" i="72"/>
  <c r="O9" i="72" s="1"/>
  <c r="O27" i="72"/>
  <c r="O31" i="72"/>
  <c r="R23" i="85"/>
  <c r="R43" i="85"/>
  <c r="R44" i="85"/>
  <c r="R45" i="85"/>
  <c r="R46" i="85"/>
  <c r="R47" i="85"/>
  <c r="R48" i="85"/>
  <c r="R52" i="85"/>
  <c r="R53" i="85"/>
  <c r="R54" i="85"/>
  <c r="R55" i="85"/>
  <c r="R56" i="85"/>
  <c r="R57" i="85"/>
  <c r="K19" i="86"/>
  <c r="K21" i="86" s="1"/>
  <c r="J19" i="86"/>
  <c r="H81" i="104"/>
  <c r="U118" i="104"/>
  <c r="W118" i="104" s="1"/>
  <c r="AA118" i="104"/>
  <c r="AC121" i="104"/>
  <c r="U228" i="104"/>
  <c r="O23" i="72"/>
  <c r="O26" i="72"/>
  <c r="O30" i="72"/>
  <c r="I33" i="72"/>
  <c r="J33" i="72" s="1"/>
  <c r="P11" i="121"/>
  <c r="P15" i="121"/>
  <c r="P19" i="121"/>
  <c r="P23" i="121"/>
  <c r="R61" i="85"/>
  <c r="R62" i="85"/>
  <c r="R63" i="85"/>
  <c r="R64" i="85"/>
  <c r="R65" i="85"/>
  <c r="R66" i="85"/>
  <c r="H45" i="108"/>
  <c r="K45" i="108" s="1"/>
  <c r="D236" i="56" s="1"/>
  <c r="F236" i="56" s="1"/>
  <c r="G236" i="56" s="1"/>
  <c r="E19" i="86"/>
  <c r="I33" i="86"/>
  <c r="G24" i="86"/>
  <c r="G33" i="86" s="1"/>
  <c r="P43" i="84"/>
  <c r="P47" i="84"/>
  <c r="P50" i="84"/>
  <c r="P53" i="84"/>
  <c r="J45" i="102"/>
  <c r="J47" i="102" s="1"/>
  <c r="Q45" i="102"/>
  <c r="Q47" i="102" s="1"/>
  <c r="L44" i="102"/>
  <c r="S44" i="102"/>
  <c r="W10" i="104"/>
  <c r="K43" i="104"/>
  <c r="K42" i="104"/>
  <c r="Q42" i="104"/>
  <c r="W42" i="104"/>
  <c r="J118" i="104"/>
  <c r="P118" i="104"/>
  <c r="W117" i="104"/>
  <c r="Q116" i="104"/>
  <c r="W116" i="104"/>
  <c r="H155" i="104"/>
  <c r="N155" i="104"/>
  <c r="T155" i="104"/>
  <c r="Z155" i="104"/>
  <c r="V192" i="104"/>
  <c r="G23" i="72"/>
  <c r="O25" i="72"/>
  <c r="O29" i="72"/>
  <c r="E33" i="121"/>
  <c r="P10" i="121"/>
  <c r="P14" i="121"/>
  <c r="P18" i="121"/>
  <c r="P22" i="121"/>
  <c r="K10" i="108"/>
  <c r="I19" i="86"/>
  <c r="K13" i="86"/>
  <c r="J33" i="86"/>
  <c r="K30" i="86"/>
  <c r="K33" i="86" s="1"/>
  <c r="H45" i="102"/>
  <c r="H47" i="102" s="1"/>
  <c r="J34" i="108"/>
  <c r="K34" i="108" s="1"/>
  <c r="R15" i="85"/>
  <c r="R24" i="85"/>
  <c r="R33" i="85"/>
  <c r="R32" i="85"/>
  <c r="R12" i="85"/>
  <c r="R16" i="85"/>
  <c r="R21" i="85"/>
  <c r="R25" i="85"/>
  <c r="R30" i="85"/>
  <c r="R34" i="85"/>
  <c r="R14" i="85"/>
  <c r="R13" i="85"/>
  <c r="R17" i="85"/>
  <c r="R22" i="85"/>
  <c r="R26" i="85"/>
  <c r="R31" i="85"/>
  <c r="R35" i="85"/>
  <c r="L33" i="121"/>
  <c r="N33" i="121" s="1"/>
  <c r="D220" i="56" s="1"/>
  <c r="F220" i="56" s="1"/>
  <c r="G220" i="56" s="1"/>
  <c r="J33" i="121"/>
  <c r="K33" i="121" s="1"/>
  <c r="D219" i="56" s="1"/>
  <c r="F219" i="56" s="1"/>
  <c r="G219" i="56" s="1"/>
  <c r="G9" i="72"/>
  <c r="L33" i="72"/>
  <c r="M33" i="72" s="1"/>
  <c r="W44" i="104"/>
  <c r="P81" i="104"/>
  <c r="G44" i="104"/>
  <c r="K34" i="104"/>
  <c r="W43" i="104"/>
  <c r="U81" i="104"/>
  <c r="Y81" i="104"/>
  <c r="AC71" i="104"/>
  <c r="Z81" i="104"/>
  <c r="Z264" i="104"/>
  <c r="K38" i="104"/>
  <c r="AC42" i="104"/>
  <c r="I81" i="104"/>
  <c r="N81" i="104"/>
  <c r="T81" i="104"/>
  <c r="Q84" i="104"/>
  <c r="O118" i="104"/>
  <c r="K117" i="104"/>
  <c r="Q112" i="104"/>
  <c r="AB117" i="104"/>
  <c r="AB118" i="104" s="1"/>
  <c r="J155" i="104"/>
  <c r="AA155" i="104"/>
  <c r="AC145" i="104"/>
  <c r="S192" i="104"/>
  <c r="W192" i="104" s="1"/>
  <c r="W182" i="104"/>
  <c r="Y192" i="104"/>
  <c r="AC182" i="104"/>
  <c r="K233" i="104"/>
  <c r="K237" i="104"/>
  <c r="K241" i="104"/>
  <c r="K245" i="104"/>
  <c r="K246" i="104"/>
  <c r="K247" i="104"/>
  <c r="K248" i="104"/>
  <c r="K251" i="104"/>
  <c r="K252" i="104"/>
  <c r="M81" i="104"/>
  <c r="Q71" i="104"/>
  <c r="U260" i="104"/>
  <c r="Z265" i="104"/>
  <c r="J44" i="104"/>
  <c r="O44" i="104"/>
  <c r="Y44" i="104"/>
  <c r="AC34" i="104"/>
  <c r="AC10" i="104"/>
  <c r="W34" i="104"/>
  <c r="Q43" i="104"/>
  <c r="W38" i="104"/>
  <c r="J81" i="104"/>
  <c r="O81" i="104"/>
  <c r="Q80" i="104"/>
  <c r="W80" i="104"/>
  <c r="AC80" i="104"/>
  <c r="K79" i="104"/>
  <c r="U80" i="104"/>
  <c r="W108" i="104"/>
  <c r="AC112" i="104"/>
  <c r="G155" i="104"/>
  <c r="K145" i="104"/>
  <c r="M155" i="104"/>
  <c r="Q145" i="104"/>
  <c r="Q121" i="104"/>
  <c r="AC149" i="104"/>
  <c r="G219" i="104"/>
  <c r="G232" i="104"/>
  <c r="K195" i="104"/>
  <c r="P232" i="104"/>
  <c r="P219" i="104"/>
  <c r="M44" i="104"/>
  <c r="Q34" i="104"/>
  <c r="Q10" i="104"/>
  <c r="AB44" i="104"/>
  <c r="S81" i="104"/>
  <c r="W71" i="104"/>
  <c r="K10" i="104"/>
  <c r="AC43" i="104"/>
  <c r="Q79" i="104"/>
  <c r="AC79" i="104"/>
  <c r="K250" i="104"/>
  <c r="AC116" i="104"/>
  <c r="M118" i="104"/>
  <c r="K259" i="104"/>
  <c r="Q38" i="104"/>
  <c r="Q47" i="104"/>
  <c r="Q75" i="104"/>
  <c r="S246" i="104"/>
  <c r="W98" i="104"/>
  <c r="W112" i="104"/>
  <c r="Y117" i="104"/>
  <c r="S155" i="104"/>
  <c r="W145" i="104"/>
  <c r="W121" i="104"/>
  <c r="K153" i="104"/>
  <c r="M154" i="104"/>
  <c r="Q154" i="104" s="1"/>
  <c r="M182" i="104"/>
  <c r="K191" i="104"/>
  <c r="K235" i="104"/>
  <c r="K239" i="104"/>
  <c r="K243" i="104"/>
  <c r="K249" i="104"/>
  <c r="K253" i="104"/>
  <c r="O264" i="104"/>
  <c r="U265" i="104"/>
  <c r="AA264" i="104"/>
  <c r="U264" i="104"/>
  <c r="W47" i="104"/>
  <c r="W75" i="104"/>
  <c r="J192" i="104"/>
  <c r="P192" i="104"/>
  <c r="U192" i="104"/>
  <c r="W191" i="104"/>
  <c r="Z229" i="104"/>
  <c r="Z266" i="104" s="1"/>
  <c r="Z256" i="104"/>
  <c r="Q233" i="104"/>
  <c r="Q234" i="104"/>
  <c r="Q235" i="104"/>
  <c r="Q236" i="104"/>
  <c r="Q237" i="104"/>
  <c r="Q238" i="104"/>
  <c r="Q239" i="104"/>
  <c r="Q240" i="104"/>
  <c r="Q241" i="104"/>
  <c r="Q242" i="104"/>
  <c r="Q243" i="104"/>
  <c r="Q244" i="104"/>
  <c r="Q245" i="104"/>
  <c r="Q246" i="104"/>
  <c r="Q247" i="104"/>
  <c r="Q248" i="104"/>
  <c r="Q249" i="104"/>
  <c r="Q250" i="104"/>
  <c r="Q251" i="104"/>
  <c r="Q252" i="104"/>
  <c r="Q253" i="104"/>
  <c r="Q254" i="104"/>
  <c r="Q255" i="104"/>
  <c r="K257" i="104"/>
  <c r="K258" i="104"/>
  <c r="G228" i="104"/>
  <c r="G260" i="104"/>
  <c r="K223" i="104"/>
  <c r="P260" i="104"/>
  <c r="V260" i="104"/>
  <c r="AB260" i="104"/>
  <c r="AC261" i="104"/>
  <c r="AC262" i="104"/>
  <c r="AC263" i="104"/>
  <c r="J264" i="104"/>
  <c r="P264" i="104"/>
  <c r="Z232" i="104"/>
  <c r="AC38" i="104"/>
  <c r="AC47" i="104"/>
  <c r="AC75" i="104"/>
  <c r="G118" i="104"/>
  <c r="K108" i="104"/>
  <c r="AC98" i="104"/>
  <c r="W106" i="104"/>
  <c r="W254" i="104" s="1"/>
  <c r="K116" i="104"/>
  <c r="P155" i="104"/>
  <c r="U155" i="104"/>
  <c r="K234" i="104"/>
  <c r="K238" i="104"/>
  <c r="K242" i="104"/>
  <c r="K154" i="104"/>
  <c r="K182" i="104"/>
  <c r="G192" i="104"/>
  <c r="AB192" i="104"/>
  <c r="W190" i="104"/>
  <c r="U232" i="104"/>
  <c r="U219" i="104"/>
  <c r="K261" i="104"/>
  <c r="K262" i="104"/>
  <c r="G264" i="104"/>
  <c r="P228" i="104"/>
  <c r="P265" i="104" s="1"/>
  <c r="W149" i="104"/>
  <c r="W158" i="104"/>
  <c r="W186" i="104"/>
  <c r="H232" i="104"/>
  <c r="H219" i="104"/>
  <c r="M232" i="104"/>
  <c r="M219" i="104"/>
  <c r="Q195" i="104"/>
  <c r="V232" i="104"/>
  <c r="V219" i="104"/>
  <c r="AA232" i="104"/>
  <c r="W233" i="104"/>
  <c r="W234" i="104"/>
  <c r="W235" i="104"/>
  <c r="W236" i="104"/>
  <c r="W237" i="104"/>
  <c r="W238" i="104"/>
  <c r="W239" i="104"/>
  <c r="W240" i="104"/>
  <c r="W241" i="104"/>
  <c r="W242" i="104"/>
  <c r="W243" i="104"/>
  <c r="W244" i="104"/>
  <c r="W245" i="104"/>
  <c r="W246" i="104"/>
  <c r="W247" i="104"/>
  <c r="W248" i="104"/>
  <c r="W249" i="104"/>
  <c r="W250" i="104"/>
  <c r="W251" i="104"/>
  <c r="W252" i="104"/>
  <c r="W253" i="104"/>
  <c r="W255" i="104"/>
  <c r="Q257" i="104"/>
  <c r="Q258" i="104"/>
  <c r="Q259" i="104"/>
  <c r="H260" i="104"/>
  <c r="M260" i="104"/>
  <c r="S260" i="104"/>
  <c r="Y260" i="104"/>
  <c r="K227" i="104"/>
  <c r="V264" i="104"/>
  <c r="AB264" i="104"/>
  <c r="Z260" i="104"/>
  <c r="AC158" i="104"/>
  <c r="AC191" i="104"/>
  <c r="AC186" i="104"/>
  <c r="I232" i="104"/>
  <c r="I219" i="104"/>
  <c r="N232" i="104"/>
  <c r="N219" i="104"/>
  <c r="S232" i="104"/>
  <c r="S219" i="104"/>
  <c r="W195" i="104"/>
  <c r="AB232" i="104"/>
  <c r="AB219" i="104"/>
  <c r="AC233" i="104"/>
  <c r="AC234" i="104"/>
  <c r="AC235" i="104"/>
  <c r="AC236" i="104"/>
  <c r="AC237" i="104"/>
  <c r="AC238" i="104"/>
  <c r="AC239" i="104"/>
  <c r="AC240" i="104"/>
  <c r="AC241" i="104"/>
  <c r="AC242" i="104"/>
  <c r="AC243" i="104"/>
  <c r="AC244" i="104"/>
  <c r="AC245" i="104"/>
  <c r="AC246" i="104"/>
  <c r="AC247" i="104"/>
  <c r="AC248" i="104"/>
  <c r="AC249" i="104"/>
  <c r="AC250" i="104"/>
  <c r="AC251" i="104"/>
  <c r="AC252" i="104"/>
  <c r="AC253" i="104"/>
  <c r="AC254" i="104"/>
  <c r="AC255" i="104"/>
  <c r="W257" i="104"/>
  <c r="W258" i="104"/>
  <c r="W259" i="104"/>
  <c r="I260" i="104"/>
  <c r="N260" i="104"/>
  <c r="T260" i="104"/>
  <c r="Q261" i="104"/>
  <c r="Q262" i="104"/>
  <c r="Q263" i="104"/>
  <c r="H264" i="104"/>
  <c r="M264" i="104"/>
  <c r="S264" i="104"/>
  <c r="Y264" i="104"/>
  <c r="K84" i="104"/>
  <c r="K112" i="104"/>
  <c r="K121" i="104"/>
  <c r="K149" i="104"/>
  <c r="K158" i="104"/>
  <c r="K186" i="104"/>
  <c r="J232" i="104"/>
  <c r="O232" i="104"/>
  <c r="T232" i="104"/>
  <c r="Y232" i="104"/>
  <c r="AC257" i="104"/>
  <c r="AC258" i="104"/>
  <c r="AC259" i="104"/>
  <c r="J260" i="104"/>
  <c r="O260" i="104"/>
  <c r="AA260" i="104"/>
  <c r="W261" i="104"/>
  <c r="W262" i="104"/>
  <c r="W263" i="104"/>
  <c r="I264" i="104"/>
  <c r="N264" i="104"/>
  <c r="T264" i="104"/>
  <c r="AA219" i="104"/>
  <c r="Q223" i="104"/>
  <c r="Q227" i="104"/>
  <c r="Q264" i="104" s="1"/>
  <c r="H228" i="104"/>
  <c r="H265" i="104" s="1"/>
  <c r="M228" i="104"/>
  <c r="V228" i="104"/>
  <c r="V265" i="104" s="1"/>
  <c r="AA228" i="104"/>
  <c r="AA265" i="104" s="1"/>
  <c r="W223" i="104"/>
  <c r="W227" i="104"/>
  <c r="I228" i="104"/>
  <c r="I265" i="104" s="1"/>
  <c r="N228" i="104"/>
  <c r="N265" i="104" s="1"/>
  <c r="S228" i="104"/>
  <c r="AB228" i="104"/>
  <c r="AC195" i="104"/>
  <c r="J219" i="104"/>
  <c r="O219" i="104"/>
  <c r="T219" i="104"/>
  <c r="Y219" i="104"/>
  <c r="AC223" i="104"/>
  <c r="AC227" i="104"/>
  <c r="J228" i="104"/>
  <c r="J265" i="104" s="1"/>
  <c r="O228" i="104"/>
  <c r="O265" i="104" s="1"/>
  <c r="T228" i="104"/>
  <c r="T265" i="104" s="1"/>
  <c r="Y228" i="104"/>
  <c r="L34" i="102"/>
  <c r="D207" i="56" s="1"/>
  <c r="N47" i="102"/>
  <c r="I34" i="102"/>
  <c r="I47" i="102" s="1"/>
  <c r="R34" i="102"/>
  <c r="G45" i="102"/>
  <c r="G47" i="102" s="1"/>
  <c r="L10" i="102"/>
  <c r="L40" i="102"/>
  <c r="K10" i="102"/>
  <c r="R40" i="102"/>
  <c r="R45" i="102" s="1"/>
  <c r="S40" i="102"/>
  <c r="S45" i="102" s="1"/>
  <c r="S13" i="84"/>
  <c r="Q13" i="84"/>
  <c r="Q28" i="84"/>
  <c r="S28" i="84"/>
  <c r="O57" i="84"/>
  <c r="O59" i="84" s="1"/>
  <c r="Q16" i="84"/>
  <c r="S16" i="84"/>
  <c r="S24" i="84"/>
  <c r="Q33" i="84"/>
  <c r="S33" i="84"/>
  <c r="S38" i="84"/>
  <c r="Q38" i="84"/>
  <c r="S41" i="84"/>
  <c r="Q41" i="84"/>
  <c r="S44" i="84"/>
  <c r="Q44" i="84"/>
  <c r="S48" i="84"/>
  <c r="Q48" i="84"/>
  <c r="S51" i="84"/>
  <c r="Q51" i="84"/>
  <c r="S54" i="84"/>
  <c r="Q54" i="84"/>
  <c r="Q14" i="84"/>
  <c r="S14" i="84"/>
  <c r="Q18" i="84"/>
  <c r="S18" i="84"/>
  <c r="S32" i="84"/>
  <c r="Q32" i="84"/>
  <c r="S29" i="84"/>
  <c r="Q29" i="84"/>
  <c r="S11" i="84"/>
  <c r="Q11" i="84"/>
  <c r="Q22" i="84"/>
  <c r="S22" i="84"/>
  <c r="S30" i="84"/>
  <c r="Q30" i="84"/>
  <c r="S27" i="84"/>
  <c r="Q27" i="84"/>
  <c r="G59" i="84"/>
  <c r="N34" i="84"/>
  <c r="P34" i="84" s="1"/>
  <c r="D158" i="56" s="1"/>
  <c r="F158" i="56" s="1"/>
  <c r="G158" i="56" s="1"/>
  <c r="N46" i="84"/>
  <c r="N56" i="84"/>
  <c r="P56" i="84" s="1"/>
  <c r="K10" i="84"/>
  <c r="K34" i="84" s="1"/>
  <c r="K59" i="84" s="1"/>
  <c r="M12" i="84"/>
  <c r="M39" i="84"/>
  <c r="M42" i="84"/>
  <c r="M45" i="84"/>
  <c r="M49" i="84"/>
  <c r="M52" i="84"/>
  <c r="M55" i="84"/>
  <c r="Q17" i="84"/>
  <c r="Q19" i="84"/>
  <c r="Q21" i="84"/>
  <c r="Q23" i="84"/>
  <c r="Q26" i="84"/>
  <c r="Q31" i="84"/>
  <c r="I10" i="84"/>
  <c r="I37" i="84"/>
  <c r="I40" i="84"/>
  <c r="M40" i="84" s="1"/>
  <c r="I43" i="84"/>
  <c r="I47" i="84"/>
  <c r="I50" i="84"/>
  <c r="I53" i="84"/>
  <c r="M53" i="84" s="1"/>
  <c r="Q44" i="70"/>
  <c r="G46" i="70"/>
  <c r="Q33" i="70"/>
  <c r="Q46" i="70" s="1"/>
  <c r="G88" i="70"/>
  <c r="Q75" i="70"/>
  <c r="G128" i="70"/>
  <c r="J46" i="70"/>
  <c r="N46" i="70"/>
  <c r="J128" i="70"/>
  <c r="J130" i="70" s="1"/>
  <c r="N128" i="70"/>
  <c r="N130" i="70" s="1"/>
  <c r="Q39" i="70"/>
  <c r="I86" i="70"/>
  <c r="I88" i="70" s="1"/>
  <c r="G93" i="70"/>
  <c r="I123" i="70"/>
  <c r="Q123" i="70" s="1"/>
  <c r="I127" i="70"/>
  <c r="Q51" i="70"/>
  <c r="Q9" i="70"/>
  <c r="G50" i="69"/>
  <c r="Q20" i="103"/>
  <c r="Q50" i="103" s="1"/>
  <c r="E212" i="56" s="1"/>
  <c r="R20" i="103"/>
  <c r="R50" i="103" s="1"/>
  <c r="P20" i="103"/>
  <c r="P50" i="103" s="1"/>
  <c r="S20" i="103"/>
  <c r="S50" i="103" s="1"/>
  <c r="E213" i="56" s="1"/>
  <c r="I46" i="87"/>
  <c r="M46" i="87"/>
  <c r="L32" i="87"/>
  <c r="G44" i="87"/>
  <c r="G46" i="87" s="1"/>
  <c r="L44" i="87"/>
  <c r="H8" i="87"/>
  <c r="H32" i="87" s="1"/>
  <c r="H46" i="87" s="1"/>
  <c r="L50" i="122"/>
  <c r="J53" i="122"/>
  <c r="D89" i="56" s="1"/>
  <c r="J49" i="122"/>
  <c r="L36" i="122"/>
  <c r="L49" i="122" s="1"/>
  <c r="L15" i="122"/>
  <c r="L17" i="122"/>
  <c r="L56" i="122" s="1"/>
  <c r="L28" i="122"/>
  <c r="L32" i="122" s="1"/>
  <c r="J39" i="122"/>
  <c r="F45" i="122"/>
  <c r="J55" i="122"/>
  <c r="D91" i="56" s="1"/>
  <c r="J35" i="122"/>
  <c r="L14" i="122"/>
  <c r="L18" i="122"/>
  <c r="E58" i="75"/>
  <c r="T43" i="74"/>
  <c r="V32" i="74"/>
  <c r="V11" i="74"/>
  <c r="P48" i="74"/>
  <c r="S11" i="74"/>
  <c r="S43" i="74" s="1"/>
  <c r="S16" i="74"/>
  <c r="J49" i="74"/>
  <c r="U49" i="74"/>
  <c r="V19" i="74"/>
  <c r="V51" i="74" s="1"/>
  <c r="V21" i="74"/>
  <c r="H23" i="74"/>
  <c r="N23" i="74"/>
  <c r="N55" i="74" s="1"/>
  <c r="V29" i="74"/>
  <c r="V45" i="74" s="1"/>
  <c r="V33" i="74"/>
  <c r="G39" i="74"/>
  <c r="S39" i="74" s="1"/>
  <c r="I43" i="74"/>
  <c r="N71" i="74"/>
  <c r="P98" i="74"/>
  <c r="P64" i="74"/>
  <c r="V66" i="74"/>
  <c r="V98" i="74" s="1"/>
  <c r="V75" i="74"/>
  <c r="V91" i="74" s="1"/>
  <c r="V10" i="74"/>
  <c r="V42" i="74" s="1"/>
  <c r="V14" i="74"/>
  <c r="V46" i="74" s="1"/>
  <c r="S23" i="74"/>
  <c r="T16" i="74"/>
  <c r="J52" i="74"/>
  <c r="J54" i="74"/>
  <c r="U54" i="74"/>
  <c r="U27" i="74"/>
  <c r="U43" i="74" s="1"/>
  <c r="U71" i="74"/>
  <c r="V70" i="74"/>
  <c r="V102" i="74" s="1"/>
  <c r="J48" i="74"/>
  <c r="V12" i="74"/>
  <c r="V44" i="74" s="1"/>
  <c r="V17" i="74"/>
  <c r="V49" i="74" s="1"/>
  <c r="U52" i="74"/>
  <c r="I55" i="74"/>
  <c r="U23" i="74"/>
  <c r="I48" i="74"/>
  <c r="O48" i="74"/>
  <c r="U16" i="74"/>
  <c r="V18" i="74"/>
  <c r="V50" i="74" s="1"/>
  <c r="T51" i="74"/>
  <c r="P52" i="74"/>
  <c r="V20" i="74"/>
  <c r="V52" i="74" s="1"/>
  <c r="T53" i="74"/>
  <c r="P54" i="74"/>
  <c r="V22" i="74"/>
  <c r="V54" i="74" s="1"/>
  <c r="J23" i="74"/>
  <c r="P23" i="74"/>
  <c r="J27" i="74"/>
  <c r="J43" i="74" s="1"/>
  <c r="P27" i="74"/>
  <c r="P39" i="74" s="1"/>
  <c r="V31" i="74"/>
  <c r="V47" i="74" s="1"/>
  <c r="V58" i="74"/>
  <c r="V90" i="74" s="1"/>
  <c r="P91" i="74"/>
  <c r="S59" i="74"/>
  <c r="S91" i="74" s="1"/>
  <c r="V60" i="74"/>
  <c r="V92" i="74" s="1"/>
  <c r="U64" i="74"/>
  <c r="U96" i="74" s="1"/>
  <c r="V67" i="74"/>
  <c r="V99" i="74" s="1"/>
  <c r="V77" i="74"/>
  <c r="V93" i="74" s="1"/>
  <c r="N87" i="74"/>
  <c r="T87" i="74" s="1"/>
  <c r="N91" i="74"/>
  <c r="T59" i="74"/>
  <c r="T91" i="74" s="1"/>
  <c r="V62" i="74"/>
  <c r="V94" i="74" s="1"/>
  <c r="V68" i="74"/>
  <c r="V100" i="74" s="1"/>
  <c r="V79" i="74"/>
  <c r="V95" i="74" s="1"/>
  <c r="O87" i="74"/>
  <c r="U87" i="74" s="1"/>
  <c r="O91" i="74"/>
  <c r="U59" i="74"/>
  <c r="U91" i="74" s="1"/>
  <c r="V65" i="74"/>
  <c r="V97" i="74" s="1"/>
  <c r="V69" i="74"/>
  <c r="V101" i="74" s="1"/>
  <c r="K47" i="108" l="1"/>
  <c r="D235" i="56"/>
  <c r="F235" i="56" s="1"/>
  <c r="G235" i="56" s="1"/>
  <c r="H33" i="121"/>
  <c r="D218" i="56" s="1"/>
  <c r="O33" i="72"/>
  <c r="D215" i="56" s="1"/>
  <c r="D214" i="56"/>
  <c r="F214" i="56" s="1"/>
  <c r="G214" i="56" s="1"/>
  <c r="D216" i="56"/>
  <c r="K71" i="104"/>
  <c r="W232" i="104"/>
  <c r="Q15" i="84"/>
  <c r="H130" i="70"/>
  <c r="O46" i="70"/>
  <c r="D148" i="56"/>
  <c r="P46" i="70"/>
  <c r="D149" i="56"/>
  <c r="L50" i="69"/>
  <c r="O44" i="87"/>
  <c r="D126" i="56" s="1"/>
  <c r="F126" i="56" s="1"/>
  <c r="G126" i="56" s="1"/>
  <c r="J35" i="117"/>
  <c r="D119" i="56"/>
  <c r="F119" i="56" s="1"/>
  <c r="G119" i="56" s="1"/>
  <c r="J35" i="19"/>
  <c r="D116" i="56"/>
  <c r="F116" i="56" s="1"/>
  <c r="G116" i="56" s="1"/>
  <c r="L54" i="122"/>
  <c r="L53" i="122"/>
  <c r="L39" i="122"/>
  <c r="L52" i="122" s="1"/>
  <c r="J56" i="122"/>
  <c r="D92" i="56" s="1"/>
  <c r="J50" i="122"/>
  <c r="M103" i="74"/>
  <c r="S103" i="74"/>
  <c r="S48" i="74"/>
  <c r="V53" i="74"/>
  <c r="U48" i="74"/>
  <c r="T48" i="74"/>
  <c r="P55" i="74"/>
  <c r="P81" i="85"/>
  <c r="J81" i="85"/>
  <c r="P72" i="85"/>
  <c r="J72" i="85"/>
  <c r="G72" i="85"/>
  <c r="R88" i="85"/>
  <c r="R93" i="85"/>
  <c r="R77" i="85"/>
  <c r="R76" i="85"/>
  <c r="R86" i="85"/>
  <c r="R79" i="85"/>
  <c r="R92" i="85"/>
  <c r="R94" i="85"/>
  <c r="R84" i="85"/>
  <c r="R97" i="85"/>
  <c r="R75" i="85"/>
  <c r="R87" i="85"/>
  <c r="R74" i="85"/>
  <c r="R78" i="85"/>
  <c r="R96" i="85"/>
  <c r="R85" i="85"/>
  <c r="R95" i="85"/>
  <c r="U103" i="74"/>
  <c r="K21" i="95"/>
  <c r="K49" i="95" s="1"/>
  <c r="D229" i="56"/>
  <c r="F229" i="56" s="1"/>
  <c r="G229" i="56" s="1"/>
  <c r="J45" i="122"/>
  <c r="L51" i="122"/>
  <c r="J51" i="122"/>
  <c r="D87" i="56" s="1"/>
  <c r="U55" i="74"/>
  <c r="O55" i="74"/>
  <c r="L57" i="122"/>
  <c r="Q127" i="70"/>
  <c r="M50" i="84"/>
  <c r="Q25" i="84"/>
  <c r="O47" i="102"/>
  <c r="AC264" i="104"/>
  <c r="W260" i="104"/>
  <c r="Q118" i="104"/>
  <c r="W81" i="104"/>
  <c r="D211" i="56" s="1"/>
  <c r="AC81" i="104"/>
  <c r="K44" i="104"/>
  <c r="D210" i="56" s="1"/>
  <c r="J44" i="87"/>
  <c r="D125" i="56" s="1"/>
  <c r="F125" i="56" s="1"/>
  <c r="G125" i="56" s="1"/>
  <c r="L45" i="102"/>
  <c r="D209" i="56" s="1"/>
  <c r="K118" i="104"/>
  <c r="R83" i="85"/>
  <c r="L46" i="84"/>
  <c r="L57" i="84" s="1"/>
  <c r="M43" i="84"/>
  <c r="Q43" i="84" s="1"/>
  <c r="Q20" i="84"/>
  <c r="R47" i="102"/>
  <c r="AC232" i="104"/>
  <c r="P43" i="74"/>
  <c r="J58" i="75"/>
  <c r="AB265" i="104"/>
  <c r="AC117" i="104"/>
  <c r="K232" i="104"/>
  <c r="K155" i="104"/>
  <c r="AC192" i="104"/>
  <c r="AC155" i="104"/>
  <c r="H47" i="108"/>
  <c r="L56" i="84"/>
  <c r="J57" i="122"/>
  <c r="P33" i="121"/>
  <c r="D221" i="56" s="1"/>
  <c r="O256" i="104"/>
  <c r="O229" i="104"/>
  <c r="O266" i="104" s="1"/>
  <c r="AC260" i="104"/>
  <c r="J256" i="104"/>
  <c r="J229" i="104"/>
  <c r="J266" i="104" s="1"/>
  <c r="S256" i="104"/>
  <c r="S229" i="104"/>
  <c r="W219" i="104"/>
  <c r="W256" i="104" s="1"/>
  <c r="E216" i="56" s="1"/>
  <c r="F216" i="56" s="1"/>
  <c r="G216" i="56" s="1"/>
  <c r="I256" i="104"/>
  <c r="I229" i="104"/>
  <c r="I266" i="104" s="1"/>
  <c r="K264" i="104"/>
  <c r="V256" i="104"/>
  <c r="V229" i="104"/>
  <c r="V266" i="104" s="1"/>
  <c r="Q44" i="104"/>
  <c r="Q81" i="104"/>
  <c r="Y265" i="104"/>
  <c r="AC228" i="104"/>
  <c r="AC265" i="104" s="1"/>
  <c r="Y256" i="104"/>
  <c r="Y229" i="104"/>
  <c r="AC219" i="104"/>
  <c r="AC256" i="104" s="1"/>
  <c r="H256" i="104"/>
  <c r="H229" i="104"/>
  <c r="H266" i="104" s="1"/>
  <c r="K228" i="104"/>
  <c r="K265" i="104" s="1"/>
  <c r="G265" i="104"/>
  <c r="M192" i="104"/>
  <c r="Q192" i="104" s="1"/>
  <c r="Q182" i="104"/>
  <c r="P256" i="104"/>
  <c r="P229" i="104"/>
  <c r="P266" i="104" s="1"/>
  <c r="G229" i="104"/>
  <c r="G256" i="104"/>
  <c r="K219" i="104"/>
  <c r="K256" i="104" s="1"/>
  <c r="Q155" i="104"/>
  <c r="Y118" i="104"/>
  <c r="AC118" i="104" s="1"/>
  <c r="K81" i="104"/>
  <c r="S265" i="104"/>
  <c r="W228" i="104"/>
  <c r="W265" i="104" s="1"/>
  <c r="M256" i="104"/>
  <c r="M229" i="104"/>
  <c r="Q219" i="104"/>
  <c r="Q256" i="104" s="1"/>
  <c r="K260" i="104"/>
  <c r="Q260" i="104"/>
  <c r="AB256" i="104"/>
  <c r="AB229" i="104"/>
  <c r="AB266" i="104" s="1"/>
  <c r="T256" i="104"/>
  <c r="T229" i="104"/>
  <c r="T266" i="104" s="1"/>
  <c r="W264" i="104"/>
  <c r="M265" i="104"/>
  <c r="Q228" i="104"/>
  <c r="Q265" i="104" s="1"/>
  <c r="AA256" i="104"/>
  <c r="AA229" i="104"/>
  <c r="AA266" i="104" s="1"/>
  <c r="N256" i="104"/>
  <c r="N229" i="104"/>
  <c r="N266" i="104" s="1"/>
  <c r="Q232" i="104"/>
  <c r="U229" i="104"/>
  <c r="U266" i="104" s="1"/>
  <c r="U256" i="104"/>
  <c r="K192" i="104"/>
  <c r="W155" i="104"/>
  <c r="AC44" i="104"/>
  <c r="D213" i="56" s="1"/>
  <c r="F213" i="56" s="1"/>
  <c r="G213" i="56" s="1"/>
  <c r="S47" i="102"/>
  <c r="K34" i="102"/>
  <c r="Q53" i="84"/>
  <c r="S53" i="84"/>
  <c r="Q45" i="84"/>
  <c r="S45" i="84"/>
  <c r="G62" i="84"/>
  <c r="Q40" i="84"/>
  <c r="S40" i="84"/>
  <c r="Q50" i="84"/>
  <c r="S50" i="84"/>
  <c r="I46" i="84"/>
  <c r="M37" i="84"/>
  <c r="Q55" i="84"/>
  <c r="S55" i="84"/>
  <c r="Q42" i="84"/>
  <c r="S42" i="84"/>
  <c r="I56" i="84"/>
  <c r="M56" i="84" s="1"/>
  <c r="M47" i="84"/>
  <c r="I34" i="84"/>
  <c r="M10" i="84"/>
  <c r="Q52" i="84"/>
  <c r="S52" i="84"/>
  <c r="Q39" i="84"/>
  <c r="S39" i="84"/>
  <c r="N57" i="84"/>
  <c r="N59" i="84" s="1"/>
  <c r="S43" i="84"/>
  <c r="Q49" i="84"/>
  <c r="S49" i="84"/>
  <c r="Q12" i="84"/>
  <c r="S12" i="84"/>
  <c r="P46" i="84"/>
  <c r="P57" i="84" s="1"/>
  <c r="G117" i="70"/>
  <c r="Q93" i="70"/>
  <c r="Q86" i="70"/>
  <c r="Q88" i="70" s="1"/>
  <c r="I128" i="70"/>
  <c r="I130" i="70" s="1"/>
  <c r="Q128" i="70"/>
  <c r="O32" i="87"/>
  <c r="L46" i="87"/>
  <c r="J8" i="87"/>
  <c r="J32" i="87"/>
  <c r="L35" i="122"/>
  <c r="J48" i="122"/>
  <c r="D86" i="56" s="1"/>
  <c r="J52" i="122"/>
  <c r="D88" i="56" s="1"/>
  <c r="L19" i="122"/>
  <c r="P96" i="74"/>
  <c r="V64" i="74"/>
  <c r="V96" i="74" s="1"/>
  <c r="H55" i="74"/>
  <c r="T23" i="74"/>
  <c r="T55" i="74" s="1"/>
  <c r="V23" i="74"/>
  <c r="P71" i="74"/>
  <c r="T71" i="74"/>
  <c r="T103" i="74" s="1"/>
  <c r="N103" i="74"/>
  <c r="G55" i="74"/>
  <c r="J39" i="74"/>
  <c r="V39" i="74" s="1"/>
  <c r="V27" i="74"/>
  <c r="V43" i="74" s="1"/>
  <c r="O103" i="74"/>
  <c r="S55" i="74"/>
  <c r="D212" i="56" l="1"/>
  <c r="F212" i="56" s="1"/>
  <c r="G212" i="56" s="1"/>
  <c r="L47" i="102"/>
  <c r="K47" i="102"/>
  <c r="D206" i="56"/>
  <c r="L59" i="84"/>
  <c r="D163" i="56"/>
  <c r="F163" i="56" s="1"/>
  <c r="G163" i="56" s="1"/>
  <c r="P59" i="84"/>
  <c r="D165" i="56"/>
  <c r="F165" i="56" s="1"/>
  <c r="G165" i="56" s="1"/>
  <c r="M34" i="84"/>
  <c r="D157" i="56" s="1"/>
  <c r="D155" i="56"/>
  <c r="O46" i="87"/>
  <c r="D124" i="56"/>
  <c r="F124" i="56" s="1"/>
  <c r="G124" i="56" s="1"/>
  <c r="J46" i="87"/>
  <c r="D123" i="56"/>
  <c r="F123" i="56" s="1"/>
  <c r="G123" i="56" s="1"/>
  <c r="Y266" i="104"/>
  <c r="AC229" i="104"/>
  <c r="AC266" i="104" s="1"/>
  <c r="S266" i="104"/>
  <c r="W229" i="104"/>
  <c r="W266" i="104" s="1"/>
  <c r="M266" i="104"/>
  <c r="Q229" i="104"/>
  <c r="Q266" i="104" s="1"/>
  <c r="G266" i="104"/>
  <c r="K229" i="104"/>
  <c r="K266" i="104" s="1"/>
  <c r="Q10" i="84"/>
  <c r="S10" i="84"/>
  <c r="Q37" i="84"/>
  <c r="S37" i="84"/>
  <c r="Q34" i="84"/>
  <c r="D159" i="56" s="1"/>
  <c r="S34" i="84"/>
  <c r="I57" i="84"/>
  <c r="M46" i="84"/>
  <c r="Q47" i="84"/>
  <c r="S47" i="84"/>
  <c r="Q56" i="84"/>
  <c r="S56" i="84"/>
  <c r="G130" i="70"/>
  <c r="Q117" i="70"/>
  <c r="Q130" i="70" s="1"/>
  <c r="J58" i="122"/>
  <c r="L45" i="122"/>
  <c r="D85" i="56" s="1"/>
  <c r="L48" i="122"/>
  <c r="L58" i="122" s="1"/>
  <c r="P103" i="74"/>
  <c r="D14" i="56" s="1"/>
  <c r="V71" i="74"/>
  <c r="V103" i="74" s="1"/>
  <c r="V55" i="74"/>
  <c r="J55" i="74"/>
  <c r="D13" i="56" s="1"/>
  <c r="I59" i="84" l="1"/>
  <c r="M62" i="84" s="1"/>
  <c r="D162" i="56"/>
  <c r="D15" i="56"/>
  <c r="M57" i="84"/>
  <c r="D164" i="56" s="1"/>
  <c r="Q46" i="84"/>
  <c r="Q57" i="84" s="1"/>
  <c r="S46" i="84"/>
  <c r="Q59" i="84" l="1"/>
  <c r="D166" i="56"/>
  <c r="M59" i="84"/>
  <c r="S57" i="84"/>
  <c r="M61" i="84" l="1"/>
  <c r="G61" i="84"/>
  <c r="V79" i="66" l="1"/>
  <c r="U79" i="66"/>
  <c r="V67" i="66"/>
  <c r="U67" i="66"/>
  <c r="V61" i="66"/>
  <c r="U61" i="66"/>
  <c r="V57" i="66"/>
  <c r="U57" i="66"/>
  <c r="V53" i="66"/>
  <c r="U53" i="66"/>
  <c r="V49" i="66"/>
  <c r="U49" i="66"/>
  <c r="V45" i="66"/>
  <c r="V44" i="66"/>
  <c r="U45" i="66"/>
  <c r="V39" i="66"/>
  <c r="U39" i="66"/>
  <c r="V36" i="66"/>
  <c r="U36" i="66"/>
  <c r="V33" i="66"/>
  <c r="U33" i="66"/>
  <c r="V28" i="66"/>
  <c r="U28" i="66"/>
  <c r="V25" i="66"/>
  <c r="U25" i="66"/>
  <c r="V19" i="66"/>
  <c r="U19" i="66"/>
  <c r="F18" i="80"/>
  <c r="H18" i="80" s="1"/>
  <c r="F17" i="80"/>
  <c r="F16" i="80"/>
  <c r="F15" i="80"/>
  <c r="H15" i="80" s="1"/>
  <c r="F14" i="80"/>
  <c r="H14" i="80" s="1"/>
  <c r="F13" i="80"/>
  <c r="H13" i="80" s="1"/>
  <c r="F12" i="80"/>
  <c r="H12" i="80" s="1"/>
  <c r="F11" i="80"/>
  <c r="H11" i="80" s="1"/>
  <c r="F10" i="80"/>
  <c r="H10" i="80" s="1"/>
  <c r="O58" i="59"/>
  <c r="N58" i="59"/>
  <c r="N91" i="59" s="1"/>
  <c r="N30" i="58"/>
  <c r="M30" i="58"/>
  <c r="N28" i="59"/>
  <c r="O28" i="59"/>
  <c r="A1" i="128"/>
  <c r="B2" i="128"/>
  <c r="B3" i="128"/>
  <c r="G11" i="128"/>
  <c r="G12" i="128" s="1"/>
  <c r="G17" i="128"/>
  <c r="G18" i="128" s="1"/>
  <c r="A1" i="127"/>
  <c r="B2" i="127"/>
  <c r="B3" i="127"/>
  <c r="F8" i="127"/>
  <c r="G8" i="127" s="1"/>
  <c r="F9" i="127"/>
  <c r="G9" i="127" s="1"/>
  <c r="F10" i="127"/>
  <c r="G10" i="127" s="1"/>
  <c r="A1" i="111"/>
  <c r="B2" i="111"/>
  <c r="B3" i="111"/>
  <c r="F11" i="111"/>
  <c r="G11" i="111"/>
  <c r="G35" i="111" s="1"/>
  <c r="F35" i="111"/>
  <c r="F48" i="111" s="1"/>
  <c r="F41" i="111"/>
  <c r="G41" i="111"/>
  <c r="H41" i="111"/>
  <c r="H46" i="111" s="1"/>
  <c r="I41" i="111"/>
  <c r="I46" i="111" s="1"/>
  <c r="I48" i="111" s="1"/>
  <c r="J41" i="111"/>
  <c r="K41" i="111"/>
  <c r="L41" i="111"/>
  <c r="L46" i="111"/>
  <c r="L48" i="111" s="1"/>
  <c r="M41" i="111"/>
  <c r="N41" i="111"/>
  <c r="N46" i="111" s="1"/>
  <c r="N48" i="111" s="1"/>
  <c r="O41" i="111"/>
  <c r="P41" i="111"/>
  <c r="Q41" i="111"/>
  <c r="F45" i="111"/>
  <c r="F46" i="111" s="1"/>
  <c r="G45" i="111"/>
  <c r="G46" i="111" s="1"/>
  <c r="H45" i="111"/>
  <c r="I45" i="111"/>
  <c r="J45" i="111"/>
  <c r="J46" i="111" s="1"/>
  <c r="J48" i="111" s="1"/>
  <c r="K45" i="111"/>
  <c r="K46" i="111"/>
  <c r="K48" i="111"/>
  <c r="L45" i="111"/>
  <c r="M45" i="111"/>
  <c r="M46" i="111"/>
  <c r="M48" i="111"/>
  <c r="N45" i="111"/>
  <c r="O45" i="111"/>
  <c r="P45" i="111"/>
  <c r="P46" i="111"/>
  <c r="P48" i="111" s="1"/>
  <c r="Q45" i="111"/>
  <c r="O46" i="111"/>
  <c r="O48" i="111" s="1"/>
  <c r="Q46" i="111"/>
  <c r="Q48" i="111"/>
  <c r="H48" i="111"/>
  <c r="B2" i="123"/>
  <c r="B3" i="123"/>
  <c r="B29" i="123"/>
  <c r="B30" i="123"/>
  <c r="B31" i="123"/>
  <c r="B32" i="123"/>
  <c r="B33" i="123" s="1"/>
  <c r="B34" i="123" s="1"/>
  <c r="B35" i="123" s="1"/>
  <c r="B36" i="123" s="1"/>
  <c r="B37" i="123" s="1"/>
  <c r="B38" i="123" s="1"/>
  <c r="A1" i="35"/>
  <c r="B2" i="35"/>
  <c r="B3" i="35"/>
  <c r="G47" i="38"/>
  <c r="A1" i="96"/>
  <c r="B2" i="96"/>
  <c r="B3" i="96"/>
  <c r="G9" i="96"/>
  <c r="H9" i="96"/>
  <c r="H33" i="96" s="1"/>
  <c r="I9" i="96"/>
  <c r="J10" i="96"/>
  <c r="J11" i="96"/>
  <c r="J12" i="96"/>
  <c r="J13" i="96"/>
  <c r="J14" i="96"/>
  <c r="J15" i="96"/>
  <c r="J16" i="96"/>
  <c r="J17" i="96"/>
  <c r="J18" i="96"/>
  <c r="J19" i="96"/>
  <c r="J20" i="96"/>
  <c r="J21" i="96"/>
  <c r="J22" i="96"/>
  <c r="J23" i="96"/>
  <c r="J24" i="96"/>
  <c r="J25" i="96"/>
  <c r="J26" i="96"/>
  <c r="J27" i="96"/>
  <c r="J28" i="96"/>
  <c r="J29" i="96"/>
  <c r="J30" i="96"/>
  <c r="J31" i="96"/>
  <c r="J32" i="96"/>
  <c r="J36" i="96"/>
  <c r="J37" i="96"/>
  <c r="J38" i="96"/>
  <c r="G39" i="96"/>
  <c r="H39" i="96"/>
  <c r="I39" i="96"/>
  <c r="J40" i="96"/>
  <c r="J41" i="96"/>
  <c r="J42" i="96"/>
  <c r="G43" i="96"/>
  <c r="H43" i="96"/>
  <c r="H44" i="96" s="1"/>
  <c r="I43" i="96"/>
  <c r="A1" i="99"/>
  <c r="B2" i="99"/>
  <c r="B3" i="99"/>
  <c r="G12" i="99"/>
  <c r="H12" i="99"/>
  <c r="I12" i="99"/>
  <c r="J12" i="99"/>
  <c r="K12" i="99"/>
  <c r="M12" i="99"/>
  <c r="N12" i="99"/>
  <c r="O12" i="99"/>
  <c r="P12" i="99"/>
  <c r="P40" i="99"/>
  <c r="Q12" i="99"/>
  <c r="S12" i="99"/>
  <c r="T12" i="99"/>
  <c r="U12" i="99"/>
  <c r="U40" i="99"/>
  <c r="V12" i="99"/>
  <c r="W12" i="99"/>
  <c r="W40" i="99" s="1"/>
  <c r="G18" i="99"/>
  <c r="G19" i="99" s="1"/>
  <c r="G21" i="99" s="1"/>
  <c r="G49" i="99" s="1"/>
  <c r="H18" i="99"/>
  <c r="I18" i="99"/>
  <c r="J18" i="99"/>
  <c r="K18" i="99"/>
  <c r="K19" i="99" s="1"/>
  <c r="M18" i="99"/>
  <c r="N18" i="99"/>
  <c r="N46" i="99"/>
  <c r="O18" i="99"/>
  <c r="P18" i="99"/>
  <c r="Q18" i="99"/>
  <c r="S18" i="99"/>
  <c r="T18" i="99"/>
  <c r="U18" i="99"/>
  <c r="V18" i="99"/>
  <c r="W18" i="99"/>
  <c r="W19" i="99"/>
  <c r="P19" i="99"/>
  <c r="U19" i="99"/>
  <c r="G26" i="99"/>
  <c r="H26" i="99"/>
  <c r="H40" i="99" s="1"/>
  <c r="H33" i="99"/>
  <c r="H35" i="99"/>
  <c r="I26" i="99"/>
  <c r="J26" i="99"/>
  <c r="K26" i="99"/>
  <c r="M26" i="99"/>
  <c r="N26" i="99"/>
  <c r="N33" i="99"/>
  <c r="N35" i="99"/>
  <c r="O26" i="99"/>
  <c r="P26" i="99"/>
  <c r="Q26" i="99"/>
  <c r="S26" i="99"/>
  <c r="T26" i="99"/>
  <c r="T40" i="99" s="1"/>
  <c r="U26" i="99"/>
  <c r="V26" i="99"/>
  <c r="V40" i="99" s="1"/>
  <c r="V33" i="99"/>
  <c r="V35" i="99"/>
  <c r="W26" i="99"/>
  <c r="W33" i="99"/>
  <c r="W35" i="99"/>
  <c r="G32" i="99"/>
  <c r="H32" i="99"/>
  <c r="I32" i="99"/>
  <c r="I33" i="99" s="1"/>
  <c r="I35" i="99" s="1"/>
  <c r="J32" i="99"/>
  <c r="K32" i="99"/>
  <c r="M32" i="99"/>
  <c r="N32" i="99"/>
  <c r="O32" i="99"/>
  <c r="P32" i="99"/>
  <c r="P33" i="99" s="1"/>
  <c r="P35" i="99" s="1"/>
  <c r="P46" i="99"/>
  <c r="Q32" i="99"/>
  <c r="S32" i="99"/>
  <c r="S33" i="99" s="1"/>
  <c r="S35" i="99" s="1"/>
  <c r="T32" i="99"/>
  <c r="U32" i="99"/>
  <c r="V32" i="99"/>
  <c r="W32" i="99"/>
  <c r="G33" i="99"/>
  <c r="K33" i="99"/>
  <c r="K35" i="99" s="1"/>
  <c r="G38" i="99"/>
  <c r="H38" i="99"/>
  <c r="I38" i="99"/>
  <c r="J38" i="99"/>
  <c r="K38" i="99"/>
  <c r="M38" i="99"/>
  <c r="N38" i="99"/>
  <c r="O38" i="99"/>
  <c r="P38" i="99"/>
  <c r="Q38" i="99"/>
  <c r="S38" i="99"/>
  <c r="T38" i="99"/>
  <c r="U38" i="99"/>
  <c r="V38" i="99"/>
  <c r="W38" i="99"/>
  <c r="G39" i="99"/>
  <c r="H39" i="99"/>
  <c r="I39" i="99"/>
  <c r="J39" i="99"/>
  <c r="K39" i="99"/>
  <c r="M39" i="99"/>
  <c r="N39" i="99"/>
  <c r="O39" i="99"/>
  <c r="P39" i="99"/>
  <c r="Q39" i="99"/>
  <c r="S39" i="99"/>
  <c r="T39" i="99"/>
  <c r="U39" i="99"/>
  <c r="V39" i="99"/>
  <c r="W39" i="99"/>
  <c r="G40" i="99"/>
  <c r="I40" i="99"/>
  <c r="K40" i="99"/>
  <c r="S40" i="99"/>
  <c r="G41" i="99"/>
  <c r="H41" i="99"/>
  <c r="I41" i="99"/>
  <c r="J41" i="99"/>
  <c r="K41" i="99"/>
  <c r="M41" i="99"/>
  <c r="N41" i="99"/>
  <c r="O41" i="99"/>
  <c r="P41" i="99"/>
  <c r="Q41" i="99"/>
  <c r="S41" i="99"/>
  <c r="T41" i="99"/>
  <c r="U41" i="99"/>
  <c r="V41" i="99"/>
  <c r="W41" i="99"/>
  <c r="G42" i="99"/>
  <c r="H42" i="99"/>
  <c r="I42" i="99"/>
  <c r="J42" i="99"/>
  <c r="K42" i="99"/>
  <c r="M42" i="99"/>
  <c r="N42" i="99"/>
  <c r="O42" i="99"/>
  <c r="P42" i="99"/>
  <c r="Q42" i="99"/>
  <c r="S42" i="99"/>
  <c r="T42" i="99"/>
  <c r="U42" i="99"/>
  <c r="V42" i="99"/>
  <c r="W42" i="99"/>
  <c r="G43" i="99"/>
  <c r="H43" i="99"/>
  <c r="I43" i="99"/>
  <c r="J43" i="99"/>
  <c r="K43" i="99"/>
  <c r="M43" i="99"/>
  <c r="N43" i="99"/>
  <c r="O43" i="99"/>
  <c r="P43" i="99"/>
  <c r="Q43" i="99"/>
  <c r="S43" i="99"/>
  <c r="T43" i="99"/>
  <c r="U43" i="99"/>
  <c r="V43" i="99"/>
  <c r="W43" i="99"/>
  <c r="G44" i="99"/>
  <c r="H44" i="99"/>
  <c r="I44" i="99"/>
  <c r="J44" i="99"/>
  <c r="K44" i="99"/>
  <c r="M44" i="99"/>
  <c r="N44" i="99"/>
  <c r="O44" i="99"/>
  <c r="P44" i="99"/>
  <c r="Q44" i="99"/>
  <c r="S44" i="99"/>
  <c r="T44" i="99"/>
  <c r="U44" i="99"/>
  <c r="V44" i="99"/>
  <c r="W44" i="99"/>
  <c r="G45" i="99"/>
  <c r="H45" i="99"/>
  <c r="I45" i="99"/>
  <c r="J45" i="99"/>
  <c r="K45" i="99"/>
  <c r="M45" i="99"/>
  <c r="N45" i="99"/>
  <c r="O45" i="99"/>
  <c r="P45" i="99"/>
  <c r="Q45" i="99"/>
  <c r="S45" i="99"/>
  <c r="T45" i="99"/>
  <c r="U45" i="99"/>
  <c r="V45" i="99"/>
  <c r="W45" i="99"/>
  <c r="G48" i="99"/>
  <c r="H48" i="99"/>
  <c r="I48" i="99"/>
  <c r="J48" i="99"/>
  <c r="K48" i="99"/>
  <c r="M48" i="99"/>
  <c r="N48" i="99"/>
  <c r="O48" i="99"/>
  <c r="P48" i="99"/>
  <c r="Q48" i="99"/>
  <c r="S48" i="99"/>
  <c r="T48" i="99"/>
  <c r="U48" i="99"/>
  <c r="V48" i="99"/>
  <c r="W48" i="99"/>
  <c r="A1" i="109"/>
  <c r="B3" i="109"/>
  <c r="B4" i="109"/>
  <c r="E12" i="109"/>
  <c r="E19" i="109" s="1"/>
  <c r="E18" i="109"/>
  <c r="E21" i="109"/>
  <c r="A1" i="110"/>
  <c r="B2" i="110"/>
  <c r="B3" i="110"/>
  <c r="H10" i="110"/>
  <c r="K10" i="110"/>
  <c r="H11" i="110"/>
  <c r="K11" i="110" s="1"/>
  <c r="H12" i="110"/>
  <c r="K12" i="110"/>
  <c r="H13" i="110"/>
  <c r="K13" i="110" s="1"/>
  <c r="H14" i="110"/>
  <c r="K14" i="110" s="1"/>
  <c r="H15" i="110"/>
  <c r="K15" i="110" s="1"/>
  <c r="H16" i="110"/>
  <c r="K16" i="110" s="1"/>
  <c r="H17" i="110"/>
  <c r="K17" i="110" s="1"/>
  <c r="H18" i="110"/>
  <c r="K18" i="110"/>
  <c r="H19" i="110"/>
  <c r="K19" i="110" s="1"/>
  <c r="E20" i="110"/>
  <c r="F20" i="110"/>
  <c r="H20" i="110" s="1"/>
  <c r="G20" i="110"/>
  <c r="I20" i="110"/>
  <c r="J20" i="110"/>
  <c r="A1" i="107"/>
  <c r="B2" i="107"/>
  <c r="B3" i="107"/>
  <c r="G9" i="107"/>
  <c r="L9" i="107" s="1"/>
  <c r="K9" i="107"/>
  <c r="G10" i="107"/>
  <c r="L10" i="107" s="1"/>
  <c r="K10" i="107"/>
  <c r="G11" i="107"/>
  <c r="K11" i="107"/>
  <c r="L11" i="107"/>
  <c r="G12" i="107"/>
  <c r="K12" i="107"/>
  <c r="L12" i="107"/>
  <c r="G13" i="107"/>
  <c r="K13" i="107"/>
  <c r="G14" i="107"/>
  <c r="K14" i="107"/>
  <c r="L14" i="107" s="1"/>
  <c r="G15" i="107"/>
  <c r="K15" i="107"/>
  <c r="L15" i="107"/>
  <c r="G16" i="107"/>
  <c r="K16" i="107"/>
  <c r="G17" i="107"/>
  <c r="K17" i="107"/>
  <c r="L17" i="107" s="1"/>
  <c r="G18" i="107"/>
  <c r="K18" i="107"/>
  <c r="L18" i="107"/>
  <c r="D19" i="107"/>
  <c r="E19" i="107"/>
  <c r="F19" i="107"/>
  <c r="H19" i="107"/>
  <c r="I19" i="107"/>
  <c r="J19" i="107"/>
  <c r="A1" i="106"/>
  <c r="B2" i="106"/>
  <c r="B3" i="106"/>
  <c r="Q10" i="106"/>
  <c r="S10" i="106" s="1"/>
  <c r="Q11" i="106"/>
  <c r="S11" i="106"/>
  <c r="Q12" i="106"/>
  <c r="S12" i="106" s="1"/>
  <c r="Q13" i="106"/>
  <c r="S13" i="106" s="1"/>
  <c r="Q14" i="106"/>
  <c r="S14" i="106" s="1"/>
  <c r="Q15" i="106"/>
  <c r="S15" i="106" s="1"/>
  <c r="Q16" i="106"/>
  <c r="S16" i="106" s="1"/>
  <c r="Q17" i="106"/>
  <c r="S17" i="106"/>
  <c r="Q18" i="106"/>
  <c r="S18" i="106" s="1"/>
  <c r="Q19" i="106"/>
  <c r="S19" i="106"/>
  <c r="G20" i="106"/>
  <c r="H20" i="106"/>
  <c r="H35" i="106"/>
  <c r="I20" i="106"/>
  <c r="J20" i="106"/>
  <c r="K20" i="106"/>
  <c r="L20" i="106"/>
  <c r="L35" i="106"/>
  <c r="M20" i="106"/>
  <c r="N20" i="106"/>
  <c r="N35" i="106"/>
  <c r="O20" i="106"/>
  <c r="O35" i="106" s="1"/>
  <c r="P20" i="106"/>
  <c r="R20" i="106"/>
  <c r="R35" i="106" s="1"/>
  <c r="T20" i="106"/>
  <c r="U20" i="106"/>
  <c r="Q23" i="106"/>
  <c r="S23" i="106" s="1"/>
  <c r="Q24" i="106"/>
  <c r="S24" i="106" s="1"/>
  <c r="Q25" i="106"/>
  <c r="S25" i="106" s="1"/>
  <c r="Q26" i="106"/>
  <c r="S26" i="106" s="1"/>
  <c r="Q27" i="106"/>
  <c r="S27" i="106"/>
  <c r="Q28" i="106"/>
  <c r="S28" i="106" s="1"/>
  <c r="Q29" i="106"/>
  <c r="S29" i="106"/>
  <c r="Q30" i="106"/>
  <c r="S30" i="106" s="1"/>
  <c r="Q31" i="106"/>
  <c r="S31" i="106" s="1"/>
  <c r="Q32" i="106"/>
  <c r="S32" i="106" s="1"/>
  <c r="G33" i="106"/>
  <c r="G35" i="106" s="1"/>
  <c r="G65" i="106" s="1"/>
  <c r="H33" i="106"/>
  <c r="I33" i="106"/>
  <c r="J33" i="106"/>
  <c r="K33" i="106"/>
  <c r="K35" i="106" s="1"/>
  <c r="L33" i="106"/>
  <c r="M33" i="106"/>
  <c r="M35" i="106"/>
  <c r="N33" i="106"/>
  <c r="O33" i="106"/>
  <c r="P33" i="106"/>
  <c r="R33" i="106"/>
  <c r="T33" i="106"/>
  <c r="T35" i="106" s="1"/>
  <c r="U33" i="106"/>
  <c r="J35" i="106"/>
  <c r="Q38" i="106"/>
  <c r="S38" i="106"/>
  <c r="Q39" i="106"/>
  <c r="S39" i="106" s="1"/>
  <c r="Q40" i="106"/>
  <c r="S40" i="106"/>
  <c r="Q41" i="106"/>
  <c r="S41" i="106" s="1"/>
  <c r="Q42" i="106"/>
  <c r="S42" i="106"/>
  <c r="Q43" i="106"/>
  <c r="S43" i="106" s="1"/>
  <c r="Q44" i="106"/>
  <c r="S44" i="106"/>
  <c r="Q45" i="106"/>
  <c r="S45" i="106" s="1"/>
  <c r="Q46" i="106"/>
  <c r="S46" i="106"/>
  <c r="Q47" i="106"/>
  <c r="S47" i="106" s="1"/>
  <c r="G48" i="106"/>
  <c r="H48" i="106"/>
  <c r="H63" i="106" s="1"/>
  <c r="H65" i="106" s="1"/>
  <c r="I48" i="106"/>
  <c r="J48" i="106"/>
  <c r="K48" i="106"/>
  <c r="L48" i="106"/>
  <c r="M48" i="106"/>
  <c r="N48" i="106"/>
  <c r="Q48" i="106" s="1"/>
  <c r="O48" i="106"/>
  <c r="P48" i="106"/>
  <c r="R48" i="106"/>
  <c r="R63" i="106" s="1"/>
  <c r="T48" i="106"/>
  <c r="T63" i="106" s="1"/>
  <c r="U48" i="106"/>
  <c r="Q51" i="106"/>
  <c r="S51" i="106"/>
  <c r="Q52" i="106"/>
  <c r="S52" i="106"/>
  <c r="Q53" i="106"/>
  <c r="S53" i="106"/>
  <c r="Q54" i="106"/>
  <c r="S54" i="106"/>
  <c r="Q55" i="106"/>
  <c r="S55" i="106"/>
  <c r="Q56" i="106"/>
  <c r="S56" i="106"/>
  <c r="Q57" i="106"/>
  <c r="S57" i="106"/>
  <c r="Q58" i="106"/>
  <c r="S58" i="106"/>
  <c r="Q59" i="106"/>
  <c r="S59" i="106"/>
  <c r="Q60" i="106"/>
  <c r="S60" i="106"/>
  <c r="G61" i="106"/>
  <c r="H61" i="106"/>
  <c r="I61" i="106"/>
  <c r="J61" i="106"/>
  <c r="K61" i="106"/>
  <c r="L61" i="106"/>
  <c r="M61" i="106"/>
  <c r="N61" i="106"/>
  <c r="O61" i="106"/>
  <c r="O63" i="106"/>
  <c r="P61" i="106"/>
  <c r="P63" i="106"/>
  <c r="R61" i="106"/>
  <c r="T61" i="106"/>
  <c r="U61" i="106"/>
  <c r="U63" i="106"/>
  <c r="J63" i="106"/>
  <c r="A1" i="105"/>
  <c r="B2" i="105"/>
  <c r="B3" i="105"/>
  <c r="O10" i="105"/>
  <c r="R10" i="105"/>
  <c r="U10" i="105"/>
  <c r="O11" i="105"/>
  <c r="R11" i="105" s="1"/>
  <c r="U11" i="105" s="1"/>
  <c r="O12" i="105"/>
  <c r="R12" i="105"/>
  <c r="U12" i="105" s="1"/>
  <c r="O13" i="105"/>
  <c r="R13" i="105"/>
  <c r="U13" i="105"/>
  <c r="O14" i="105"/>
  <c r="R14" i="105"/>
  <c r="U14" i="105"/>
  <c r="O15" i="105"/>
  <c r="R15" i="105" s="1"/>
  <c r="U15" i="105" s="1"/>
  <c r="O16" i="105"/>
  <c r="R16" i="105" s="1"/>
  <c r="U16" i="105" s="1"/>
  <c r="O17" i="105"/>
  <c r="R17" i="105"/>
  <c r="U17" i="105"/>
  <c r="O18" i="105"/>
  <c r="R18" i="105"/>
  <c r="U18" i="105"/>
  <c r="O19" i="105"/>
  <c r="R19" i="105" s="1"/>
  <c r="U19" i="105" s="1"/>
  <c r="G20" i="105"/>
  <c r="G35" i="105" s="1"/>
  <c r="G78" i="105" s="1"/>
  <c r="H20" i="105"/>
  <c r="I20" i="105"/>
  <c r="J20" i="105"/>
  <c r="K20" i="105"/>
  <c r="L20" i="105"/>
  <c r="O20" i="105"/>
  <c r="R20" i="105" s="1"/>
  <c r="U20" i="105" s="1"/>
  <c r="M20" i="105"/>
  <c r="M35" i="105"/>
  <c r="N20" i="105"/>
  <c r="N35" i="105" s="1"/>
  <c r="P20" i="105"/>
  <c r="Q20" i="105"/>
  <c r="Q35" i="105" s="1"/>
  <c r="S20" i="105"/>
  <c r="T20" i="105"/>
  <c r="V20" i="105"/>
  <c r="O23" i="105"/>
  <c r="R23" i="105"/>
  <c r="U23" i="105" s="1"/>
  <c r="O24" i="105"/>
  <c r="R24" i="105"/>
  <c r="U24" i="105"/>
  <c r="O25" i="105"/>
  <c r="R25" i="105" s="1"/>
  <c r="U25" i="105" s="1"/>
  <c r="O26" i="105"/>
  <c r="R26" i="105"/>
  <c r="U26" i="105" s="1"/>
  <c r="O27" i="105"/>
  <c r="R27" i="105"/>
  <c r="U27" i="105" s="1"/>
  <c r="O28" i="105"/>
  <c r="R28" i="105"/>
  <c r="U28" i="105"/>
  <c r="O29" i="105"/>
  <c r="R29" i="105" s="1"/>
  <c r="U29" i="105" s="1"/>
  <c r="O30" i="105"/>
  <c r="R30" i="105"/>
  <c r="U30" i="105" s="1"/>
  <c r="O31" i="105"/>
  <c r="R31" i="105"/>
  <c r="U31" i="105"/>
  <c r="O32" i="105"/>
  <c r="R32" i="105"/>
  <c r="U32" i="105"/>
  <c r="G33" i="105"/>
  <c r="H33" i="105"/>
  <c r="I33" i="105"/>
  <c r="J33" i="105"/>
  <c r="K33" i="105"/>
  <c r="L33" i="105"/>
  <c r="M33" i="105"/>
  <c r="N33" i="105"/>
  <c r="O33" i="105" s="1"/>
  <c r="R33" i="105" s="1"/>
  <c r="U33" i="105" s="1"/>
  <c r="P33" i="105"/>
  <c r="Q33" i="105"/>
  <c r="S33" i="105"/>
  <c r="T33" i="105"/>
  <c r="T35" i="105"/>
  <c r="V33" i="105"/>
  <c r="H35" i="105"/>
  <c r="I35" i="105"/>
  <c r="S35" i="105"/>
  <c r="O38" i="105"/>
  <c r="R38" i="105"/>
  <c r="U38" i="105"/>
  <c r="O39" i="105"/>
  <c r="R39" i="105" s="1"/>
  <c r="U39" i="105" s="1"/>
  <c r="O40" i="105"/>
  <c r="R40" i="105" s="1"/>
  <c r="U40" i="105" s="1"/>
  <c r="O41" i="105"/>
  <c r="R41" i="105"/>
  <c r="U41" i="105"/>
  <c r="O42" i="105"/>
  <c r="R42" i="105"/>
  <c r="U42" i="105"/>
  <c r="O43" i="105"/>
  <c r="R43" i="105" s="1"/>
  <c r="U43" i="105" s="1"/>
  <c r="O44" i="105"/>
  <c r="R44" i="105" s="1"/>
  <c r="U44" i="105" s="1"/>
  <c r="O45" i="105"/>
  <c r="R45" i="105"/>
  <c r="U45" i="105" s="1"/>
  <c r="O46" i="105"/>
  <c r="R46" i="105"/>
  <c r="U46" i="105"/>
  <c r="O47" i="105"/>
  <c r="R47" i="105" s="1"/>
  <c r="U47" i="105" s="1"/>
  <c r="G48" i="105"/>
  <c r="G63" i="105"/>
  <c r="H48" i="105"/>
  <c r="I48" i="105"/>
  <c r="J48" i="105"/>
  <c r="J63" i="105"/>
  <c r="K48" i="105"/>
  <c r="L48" i="105"/>
  <c r="M48" i="105"/>
  <c r="M63" i="105"/>
  <c r="M78" i="105" s="1"/>
  <c r="N48" i="105"/>
  <c r="P48" i="105"/>
  <c r="Q48" i="105"/>
  <c r="Q63" i="105"/>
  <c r="S48" i="105"/>
  <c r="T48" i="105"/>
  <c r="V48" i="105"/>
  <c r="V63" i="105" s="1"/>
  <c r="O51" i="105"/>
  <c r="R51" i="105" s="1"/>
  <c r="U51" i="105" s="1"/>
  <c r="O52" i="105"/>
  <c r="R52" i="105" s="1"/>
  <c r="U52" i="105" s="1"/>
  <c r="O53" i="105"/>
  <c r="R53" i="105"/>
  <c r="U53" i="105" s="1"/>
  <c r="O54" i="105"/>
  <c r="R54" i="105"/>
  <c r="U54" i="105"/>
  <c r="O55" i="105"/>
  <c r="R55" i="105" s="1"/>
  <c r="U55" i="105" s="1"/>
  <c r="O56" i="105"/>
  <c r="R56" i="105"/>
  <c r="U56" i="105" s="1"/>
  <c r="O57" i="105"/>
  <c r="R57" i="105"/>
  <c r="U57" i="105" s="1"/>
  <c r="O58" i="105"/>
  <c r="R58" i="105"/>
  <c r="U58" i="105"/>
  <c r="O59" i="105"/>
  <c r="R59" i="105" s="1"/>
  <c r="U59" i="105" s="1"/>
  <c r="O60" i="105"/>
  <c r="R60" i="105"/>
  <c r="U60" i="105" s="1"/>
  <c r="G61" i="105"/>
  <c r="H61" i="105"/>
  <c r="I61" i="105"/>
  <c r="J61" i="105"/>
  <c r="K61" i="105"/>
  <c r="K63" i="105" s="1"/>
  <c r="L61" i="105"/>
  <c r="M61" i="105"/>
  <c r="N61" i="105"/>
  <c r="P61" i="105"/>
  <c r="P63" i="105" s="1"/>
  <c r="Q61" i="105"/>
  <c r="S61" i="105"/>
  <c r="T61" i="105"/>
  <c r="V61" i="105"/>
  <c r="H63" i="105"/>
  <c r="L63" i="105"/>
  <c r="T63" i="105"/>
  <c r="O66" i="105"/>
  <c r="R66" i="105" s="1"/>
  <c r="U66" i="105" s="1"/>
  <c r="O67" i="105"/>
  <c r="R67" i="105"/>
  <c r="U67" i="105" s="1"/>
  <c r="O68" i="105"/>
  <c r="R68" i="105"/>
  <c r="U68" i="105"/>
  <c r="O69" i="105"/>
  <c r="R69" i="105"/>
  <c r="U69" i="105"/>
  <c r="O70" i="105"/>
  <c r="R70" i="105" s="1"/>
  <c r="U70" i="105" s="1"/>
  <c r="O71" i="105"/>
  <c r="R71" i="105" s="1"/>
  <c r="U71" i="105" s="1"/>
  <c r="O72" i="105"/>
  <c r="R72" i="105"/>
  <c r="U72" i="105"/>
  <c r="O73" i="105"/>
  <c r="R73" i="105"/>
  <c r="U73" i="105"/>
  <c r="O74" i="105"/>
  <c r="R74" i="105" s="1"/>
  <c r="U74" i="105" s="1"/>
  <c r="O75" i="105"/>
  <c r="R75" i="105" s="1"/>
  <c r="U75" i="105" s="1"/>
  <c r="G76" i="105"/>
  <c r="H76" i="105"/>
  <c r="I76" i="105"/>
  <c r="J76" i="105"/>
  <c r="K76" i="105"/>
  <c r="L76" i="105"/>
  <c r="O76" i="105" s="1"/>
  <c r="R76" i="105" s="1"/>
  <c r="U76" i="105" s="1"/>
  <c r="M76" i="105"/>
  <c r="N76" i="105"/>
  <c r="P76" i="105"/>
  <c r="Q76" i="105"/>
  <c r="S76" i="105"/>
  <c r="T76" i="105"/>
  <c r="V76" i="105"/>
  <c r="O81" i="105"/>
  <c r="R81" i="105"/>
  <c r="U81" i="105" s="1"/>
  <c r="O82" i="105"/>
  <c r="R82" i="105"/>
  <c r="U82" i="105"/>
  <c r="O83" i="105"/>
  <c r="R83" i="105" s="1"/>
  <c r="U83" i="105" s="1"/>
  <c r="O84" i="105"/>
  <c r="R84" i="105"/>
  <c r="U84" i="105" s="1"/>
  <c r="O85" i="105"/>
  <c r="R85" i="105"/>
  <c r="U85" i="105" s="1"/>
  <c r="O86" i="105"/>
  <c r="R86" i="105"/>
  <c r="U86" i="105"/>
  <c r="O87" i="105"/>
  <c r="R87" i="105" s="1"/>
  <c r="U87" i="105" s="1"/>
  <c r="O88" i="105"/>
  <c r="R88" i="105"/>
  <c r="U88" i="105" s="1"/>
  <c r="O89" i="105"/>
  <c r="R89" i="105"/>
  <c r="U89" i="105"/>
  <c r="O90" i="105"/>
  <c r="R90" i="105"/>
  <c r="U90" i="105"/>
  <c r="G91" i="105"/>
  <c r="G106" i="105" s="1"/>
  <c r="H91" i="105"/>
  <c r="H106" i="105" s="1"/>
  <c r="I91" i="105"/>
  <c r="I106" i="105" s="1"/>
  <c r="J91" i="105"/>
  <c r="K91" i="105"/>
  <c r="L91" i="105"/>
  <c r="M91" i="105"/>
  <c r="N91" i="105"/>
  <c r="O91" i="105" s="1"/>
  <c r="P91" i="105"/>
  <c r="P106" i="105"/>
  <c r="Q91" i="105"/>
  <c r="Q106" i="105"/>
  <c r="S91" i="105"/>
  <c r="T91" i="105"/>
  <c r="V91" i="105"/>
  <c r="V106" i="105" s="1"/>
  <c r="O94" i="105"/>
  <c r="R94" i="105" s="1"/>
  <c r="U94" i="105" s="1"/>
  <c r="O95" i="105"/>
  <c r="R95" i="105" s="1"/>
  <c r="U95" i="105" s="1"/>
  <c r="O96" i="105"/>
  <c r="R96" i="105"/>
  <c r="U96" i="105"/>
  <c r="O97" i="105"/>
  <c r="R97" i="105"/>
  <c r="U97" i="105"/>
  <c r="O98" i="105"/>
  <c r="R98" i="105" s="1"/>
  <c r="U98" i="105" s="1"/>
  <c r="O99" i="105"/>
  <c r="R99" i="105" s="1"/>
  <c r="U99" i="105" s="1"/>
  <c r="O100" i="105"/>
  <c r="R100" i="105"/>
  <c r="U100" i="105" s="1"/>
  <c r="O101" i="105"/>
  <c r="R101" i="105"/>
  <c r="U101" i="105"/>
  <c r="O102" i="105"/>
  <c r="R102" i="105" s="1"/>
  <c r="U102" i="105" s="1"/>
  <c r="O103" i="105"/>
  <c r="R103" i="105"/>
  <c r="U103" i="105" s="1"/>
  <c r="G104" i="105"/>
  <c r="H104" i="105"/>
  <c r="I104" i="105"/>
  <c r="J104" i="105"/>
  <c r="J106" i="105" s="1"/>
  <c r="K104" i="105"/>
  <c r="K106" i="105" s="1"/>
  <c r="K149" i="105" s="1"/>
  <c r="L104" i="105"/>
  <c r="M104" i="105"/>
  <c r="N104" i="105"/>
  <c r="P104" i="105"/>
  <c r="Q104" i="105"/>
  <c r="S104" i="105"/>
  <c r="T104" i="105"/>
  <c r="V104" i="105"/>
  <c r="M106" i="105"/>
  <c r="O109" i="105"/>
  <c r="R109" i="105"/>
  <c r="U109" i="105" s="1"/>
  <c r="O110" i="105"/>
  <c r="R110" i="105"/>
  <c r="U110" i="105"/>
  <c r="O111" i="105"/>
  <c r="R111" i="105"/>
  <c r="U111" i="105"/>
  <c r="O112" i="105"/>
  <c r="R112" i="105" s="1"/>
  <c r="U112" i="105" s="1"/>
  <c r="O113" i="105"/>
  <c r="R113" i="105" s="1"/>
  <c r="U113" i="105" s="1"/>
  <c r="O114" i="105"/>
  <c r="R114" i="105"/>
  <c r="U114" i="105"/>
  <c r="O115" i="105"/>
  <c r="R115" i="105"/>
  <c r="U115" i="105"/>
  <c r="O116" i="105"/>
  <c r="R116" i="105" s="1"/>
  <c r="U116" i="105" s="1"/>
  <c r="O117" i="105"/>
  <c r="R117" i="105" s="1"/>
  <c r="U117" i="105" s="1"/>
  <c r="O118" i="105"/>
  <c r="R118" i="105"/>
  <c r="U118" i="105" s="1"/>
  <c r="G119" i="105"/>
  <c r="H119" i="105"/>
  <c r="H134" i="105"/>
  <c r="I119" i="105"/>
  <c r="J119" i="105"/>
  <c r="K119" i="105"/>
  <c r="K134" i="105" s="1"/>
  <c r="L119" i="105"/>
  <c r="O119" i="105"/>
  <c r="M119" i="105"/>
  <c r="N119" i="105"/>
  <c r="P119" i="105"/>
  <c r="Q119" i="105"/>
  <c r="Q134" i="105" s="1"/>
  <c r="S119" i="105"/>
  <c r="T119" i="105"/>
  <c r="V119" i="105"/>
  <c r="V134" i="105" s="1"/>
  <c r="V149" i="105" s="1"/>
  <c r="O122" i="105"/>
  <c r="R122" i="105"/>
  <c r="U122" i="105"/>
  <c r="O123" i="105"/>
  <c r="R123" i="105" s="1"/>
  <c r="U123" i="105" s="1"/>
  <c r="O124" i="105"/>
  <c r="R124" i="105"/>
  <c r="U124" i="105" s="1"/>
  <c r="O125" i="105"/>
  <c r="R125" i="105"/>
  <c r="U125" i="105"/>
  <c r="O126" i="105"/>
  <c r="R126" i="105"/>
  <c r="U126" i="105"/>
  <c r="O127" i="105"/>
  <c r="R127" i="105" s="1"/>
  <c r="U127" i="105" s="1"/>
  <c r="O128" i="105"/>
  <c r="R128" i="105" s="1"/>
  <c r="U128" i="105" s="1"/>
  <c r="O129" i="105"/>
  <c r="R129" i="105"/>
  <c r="U129" i="105"/>
  <c r="O130" i="105"/>
  <c r="R130" i="105"/>
  <c r="U130" i="105"/>
  <c r="O131" i="105"/>
  <c r="R131" i="105" s="1"/>
  <c r="U131" i="105" s="1"/>
  <c r="G132" i="105"/>
  <c r="G134" i="105" s="1"/>
  <c r="H132" i="105"/>
  <c r="I132" i="105"/>
  <c r="I134" i="105"/>
  <c r="J132" i="105"/>
  <c r="K132" i="105"/>
  <c r="L132" i="105"/>
  <c r="M132" i="105"/>
  <c r="N132" i="105"/>
  <c r="P132" i="105"/>
  <c r="P134" i="105" s="1"/>
  <c r="Q132" i="105"/>
  <c r="S132" i="105"/>
  <c r="T132" i="105"/>
  <c r="T134" i="105" s="1"/>
  <c r="V132" i="105"/>
  <c r="L134" i="105"/>
  <c r="M134" i="105"/>
  <c r="S134" i="105"/>
  <c r="O137" i="105"/>
  <c r="R137" i="105" s="1"/>
  <c r="U137" i="105"/>
  <c r="O138" i="105"/>
  <c r="R138" i="105" s="1"/>
  <c r="U138" i="105" s="1"/>
  <c r="O139" i="105"/>
  <c r="R139" i="105"/>
  <c r="U139" i="105" s="1"/>
  <c r="O140" i="105"/>
  <c r="R140" i="105"/>
  <c r="U140" i="105"/>
  <c r="O141" i="105"/>
  <c r="R141" i="105" s="1"/>
  <c r="U141" i="105" s="1"/>
  <c r="O142" i="105"/>
  <c r="R142" i="105"/>
  <c r="U142" i="105" s="1"/>
  <c r="O143" i="105"/>
  <c r="R143" i="105" s="1"/>
  <c r="U143" i="105" s="1"/>
  <c r="O144" i="105"/>
  <c r="R144" i="105"/>
  <c r="U144" i="105" s="1"/>
  <c r="O145" i="105"/>
  <c r="R145" i="105" s="1"/>
  <c r="U145" i="105"/>
  <c r="O146" i="105"/>
  <c r="R146" i="105" s="1"/>
  <c r="U146" i="105" s="1"/>
  <c r="G147" i="105"/>
  <c r="H147" i="105"/>
  <c r="I147" i="105"/>
  <c r="J147" i="105"/>
  <c r="K147" i="105"/>
  <c r="L147" i="105"/>
  <c r="O147" i="105" s="1"/>
  <c r="R147" i="105" s="1"/>
  <c r="U147" i="105" s="1"/>
  <c r="M147" i="105"/>
  <c r="N147" i="105"/>
  <c r="P147" i="105"/>
  <c r="Q147" i="105"/>
  <c r="S147" i="105"/>
  <c r="T147" i="105"/>
  <c r="V147" i="105"/>
  <c r="A1" i="100"/>
  <c r="B2" i="100"/>
  <c r="B3" i="100"/>
  <c r="K10" i="100"/>
  <c r="K11" i="100"/>
  <c r="K12" i="100"/>
  <c r="K13" i="100"/>
  <c r="K14" i="100"/>
  <c r="K15" i="100"/>
  <c r="K16" i="100"/>
  <c r="K17" i="100"/>
  <c r="K18" i="100"/>
  <c r="K19" i="100"/>
  <c r="G20" i="100"/>
  <c r="D150" i="56" s="1"/>
  <c r="F150" i="56" s="1"/>
  <c r="G150" i="56" s="1"/>
  <c r="H20" i="100"/>
  <c r="I20" i="100"/>
  <c r="J20" i="100"/>
  <c r="A1" i="120"/>
  <c r="B2" i="120"/>
  <c r="B3" i="120"/>
  <c r="D30" i="120"/>
  <c r="E30" i="120"/>
  <c r="F30" i="120"/>
  <c r="G30" i="120"/>
  <c r="H30" i="120"/>
  <c r="I30" i="120"/>
  <c r="J30" i="120"/>
  <c r="K30" i="120"/>
  <c r="L30" i="120"/>
  <c r="M30" i="120"/>
  <c r="N30" i="120"/>
  <c r="O30" i="120"/>
  <c r="A1" i="68"/>
  <c r="B2" i="68"/>
  <c r="B3" i="68"/>
  <c r="L10" i="68"/>
  <c r="M10" i="68"/>
  <c r="L11" i="68"/>
  <c r="M11" i="68"/>
  <c r="L12" i="68"/>
  <c r="M12" i="68"/>
  <c r="L13" i="68"/>
  <c r="M13" i="68"/>
  <c r="L14" i="68"/>
  <c r="M14" i="68"/>
  <c r="L15" i="68"/>
  <c r="M15" i="68"/>
  <c r="L16" i="68"/>
  <c r="M16" i="68"/>
  <c r="L17" i="68"/>
  <c r="M17" i="68"/>
  <c r="L18" i="68"/>
  <c r="M18" i="68"/>
  <c r="L19" i="68"/>
  <c r="M19" i="68"/>
  <c r="F20" i="68"/>
  <c r="G20" i="68"/>
  <c r="I20" i="68"/>
  <c r="J20" i="68"/>
  <c r="L23" i="68"/>
  <c r="M23" i="68"/>
  <c r="L24" i="68"/>
  <c r="M24" i="68"/>
  <c r="L25" i="68"/>
  <c r="M25" i="68"/>
  <c r="L26" i="68"/>
  <c r="M26" i="68"/>
  <c r="L27" i="68"/>
  <c r="M27" i="68"/>
  <c r="L28" i="68"/>
  <c r="M28" i="68"/>
  <c r="L29" i="68"/>
  <c r="M29" i="68"/>
  <c r="L30" i="68"/>
  <c r="M30" i="68"/>
  <c r="L31" i="68"/>
  <c r="M31" i="68"/>
  <c r="L32" i="68"/>
  <c r="M32" i="68"/>
  <c r="F33" i="68"/>
  <c r="G33" i="68"/>
  <c r="I33" i="68"/>
  <c r="J33" i="68"/>
  <c r="L36" i="68"/>
  <c r="M36" i="68"/>
  <c r="L37" i="68"/>
  <c r="M37" i="68"/>
  <c r="L38" i="68"/>
  <c r="M38" i="68"/>
  <c r="L39" i="68"/>
  <c r="M39" i="68"/>
  <c r="L40" i="68"/>
  <c r="M40" i="68"/>
  <c r="L41" i="68"/>
  <c r="M41" i="68"/>
  <c r="L42" i="68"/>
  <c r="M42" i="68"/>
  <c r="L43" i="68"/>
  <c r="M43" i="68"/>
  <c r="L44" i="68"/>
  <c r="M44" i="68"/>
  <c r="L45" i="68"/>
  <c r="M45" i="68"/>
  <c r="F46" i="68"/>
  <c r="D97" i="56" s="1"/>
  <c r="F97" i="56" s="1"/>
  <c r="G97" i="56" s="1"/>
  <c r="G46" i="68"/>
  <c r="D98" i="56" s="1"/>
  <c r="F98" i="56" s="1"/>
  <c r="G98" i="56" s="1"/>
  <c r="I46" i="68"/>
  <c r="D99" i="56" s="1"/>
  <c r="F99" i="56" s="1"/>
  <c r="G99" i="56" s="1"/>
  <c r="J46" i="68"/>
  <c r="D100" i="56" s="1"/>
  <c r="F100" i="56" s="1"/>
  <c r="G100" i="56" s="1"/>
  <c r="M46" i="68"/>
  <c r="L49" i="68"/>
  <c r="M49" i="68"/>
  <c r="L50" i="68"/>
  <c r="M50" i="68"/>
  <c r="L51" i="68"/>
  <c r="M51" i="68"/>
  <c r="L52" i="68"/>
  <c r="M52" i="68"/>
  <c r="L53" i="68"/>
  <c r="M53" i="68"/>
  <c r="L54" i="68"/>
  <c r="M54" i="68"/>
  <c r="L55" i="68"/>
  <c r="M55" i="68"/>
  <c r="L56" i="68"/>
  <c r="M56" i="68"/>
  <c r="L57" i="68"/>
  <c r="M57" i="68"/>
  <c r="L58" i="68"/>
  <c r="M58" i="68"/>
  <c r="F59" i="68"/>
  <c r="D101" i="56" s="1"/>
  <c r="F101" i="56" s="1"/>
  <c r="G101" i="56" s="1"/>
  <c r="G59" i="68"/>
  <c r="D102" i="56" s="1"/>
  <c r="F102" i="56" s="1"/>
  <c r="G102" i="56" s="1"/>
  <c r="I59" i="68"/>
  <c r="D103" i="56" s="1"/>
  <c r="F103" i="56" s="1"/>
  <c r="G103" i="56" s="1"/>
  <c r="J59" i="68"/>
  <c r="D104" i="56" s="1"/>
  <c r="F104" i="56" s="1"/>
  <c r="G104" i="56" s="1"/>
  <c r="L59" i="68"/>
  <c r="L62" i="68"/>
  <c r="M62" i="68"/>
  <c r="L63" i="68"/>
  <c r="M63" i="68"/>
  <c r="L64" i="68"/>
  <c r="M64" i="68"/>
  <c r="L65" i="68"/>
  <c r="M65" i="68"/>
  <c r="L66" i="68"/>
  <c r="M66" i="68"/>
  <c r="L67" i="68"/>
  <c r="M67" i="68"/>
  <c r="L68" i="68"/>
  <c r="M68" i="68"/>
  <c r="L69" i="68"/>
  <c r="M69" i="68"/>
  <c r="L70" i="68"/>
  <c r="M70" i="68"/>
  <c r="L71" i="68"/>
  <c r="M71" i="68"/>
  <c r="F72" i="68"/>
  <c r="G72" i="68"/>
  <c r="I72" i="68"/>
  <c r="J72" i="68"/>
  <c r="M72" i="68" s="1"/>
  <c r="L72" i="68"/>
  <c r="A1" i="73"/>
  <c r="B2" i="73"/>
  <c r="B3" i="73"/>
  <c r="B20" i="73"/>
  <c r="B21" i="73"/>
  <c r="B22" i="73" s="1"/>
  <c r="B23" i="73" s="1"/>
  <c r="B24" i="73" s="1"/>
  <c r="B25" i="73" s="1"/>
  <c r="B26" i="73" s="1"/>
  <c r="B27" i="73" s="1"/>
  <c r="B28" i="73" s="1"/>
  <c r="B29" i="73" s="1"/>
  <c r="G30" i="73"/>
  <c r="I30" i="73"/>
  <c r="A1" i="66"/>
  <c r="B2" i="66"/>
  <c r="B3" i="66"/>
  <c r="I9" i="66"/>
  <c r="D16" i="56" s="1"/>
  <c r="F16" i="56" s="1"/>
  <c r="G16" i="56" s="1"/>
  <c r="J9" i="66"/>
  <c r="D17" i="56" s="1"/>
  <c r="F17" i="56" s="1"/>
  <c r="G17" i="56" s="1"/>
  <c r="N9" i="66"/>
  <c r="D18" i="56" s="1"/>
  <c r="F18" i="56" s="1"/>
  <c r="G18" i="56" s="1"/>
  <c r="X9" i="66"/>
  <c r="K10" i="66"/>
  <c r="O10" i="66" s="1"/>
  <c r="K11" i="66"/>
  <c r="O11" i="66" s="1"/>
  <c r="I14" i="66"/>
  <c r="D19" i="56" s="1"/>
  <c r="F19" i="56" s="1"/>
  <c r="G19" i="56" s="1"/>
  <c r="J14" i="66"/>
  <c r="D20" i="56" s="1"/>
  <c r="F20" i="56" s="1"/>
  <c r="G20" i="56" s="1"/>
  <c r="N14" i="66"/>
  <c r="D21" i="56" s="1"/>
  <c r="F21" i="56" s="1"/>
  <c r="G21" i="56" s="1"/>
  <c r="X14" i="66"/>
  <c r="K15" i="66"/>
  <c r="O15" i="66" s="1"/>
  <c r="K16" i="66"/>
  <c r="O16" i="66" s="1"/>
  <c r="K17" i="66"/>
  <c r="O17" i="66" s="1"/>
  <c r="K18" i="66"/>
  <c r="O18" i="66" s="1"/>
  <c r="I19" i="66"/>
  <c r="D22" i="56" s="1"/>
  <c r="F22" i="56" s="1"/>
  <c r="G22" i="56" s="1"/>
  <c r="J19" i="66"/>
  <c r="D23" i="56" s="1"/>
  <c r="F23" i="56" s="1"/>
  <c r="G23" i="56" s="1"/>
  <c r="N19" i="66"/>
  <c r="D24" i="56" s="1"/>
  <c r="F24" i="56" s="1"/>
  <c r="G24" i="56" s="1"/>
  <c r="X19" i="66"/>
  <c r="K20" i="66"/>
  <c r="O20" i="66" s="1"/>
  <c r="K21" i="66"/>
  <c r="O21" i="66" s="1"/>
  <c r="K22" i="66"/>
  <c r="O22" i="66" s="1"/>
  <c r="K23" i="66"/>
  <c r="O23" i="66" s="1"/>
  <c r="K24" i="66"/>
  <c r="O24" i="66" s="1"/>
  <c r="I25" i="66"/>
  <c r="D25" i="56" s="1"/>
  <c r="F25" i="56" s="1"/>
  <c r="G25" i="56" s="1"/>
  <c r="J25" i="66"/>
  <c r="D26" i="56" s="1"/>
  <c r="F26" i="56" s="1"/>
  <c r="G26" i="56" s="1"/>
  <c r="N25" i="66"/>
  <c r="D27" i="56" s="1"/>
  <c r="F27" i="56" s="1"/>
  <c r="G27" i="56" s="1"/>
  <c r="X25" i="66"/>
  <c r="K26" i="66"/>
  <c r="O26" i="66" s="1"/>
  <c r="K27" i="66"/>
  <c r="O27" i="66" s="1"/>
  <c r="I28" i="66"/>
  <c r="D28" i="56" s="1"/>
  <c r="F28" i="56" s="1"/>
  <c r="G28" i="56" s="1"/>
  <c r="J28" i="66"/>
  <c r="D29" i="56" s="1"/>
  <c r="F29" i="56" s="1"/>
  <c r="G29" i="56" s="1"/>
  <c r="N28" i="66"/>
  <c r="D30" i="56" s="1"/>
  <c r="F30" i="56" s="1"/>
  <c r="G30" i="56" s="1"/>
  <c r="X28" i="66"/>
  <c r="K29" i="66"/>
  <c r="O29" i="66" s="1"/>
  <c r="K30" i="66"/>
  <c r="O30" i="66" s="1"/>
  <c r="K31" i="66"/>
  <c r="O31" i="66" s="1"/>
  <c r="K32" i="66"/>
  <c r="O32" i="66" s="1"/>
  <c r="I33" i="66"/>
  <c r="D31" i="56" s="1"/>
  <c r="F31" i="56" s="1"/>
  <c r="G31" i="56" s="1"/>
  <c r="J33" i="66"/>
  <c r="D32" i="56" s="1"/>
  <c r="F32" i="56" s="1"/>
  <c r="G32" i="56" s="1"/>
  <c r="N33" i="66"/>
  <c r="D33" i="56" s="1"/>
  <c r="F33" i="56" s="1"/>
  <c r="G33" i="56" s="1"/>
  <c r="X33" i="66"/>
  <c r="K34" i="66"/>
  <c r="O34" i="66" s="1"/>
  <c r="K35" i="66"/>
  <c r="O35" i="66" s="1"/>
  <c r="I36" i="66"/>
  <c r="D34" i="56" s="1"/>
  <c r="F34" i="56" s="1"/>
  <c r="G34" i="56" s="1"/>
  <c r="J36" i="66"/>
  <c r="D35" i="56" s="1"/>
  <c r="F35" i="56" s="1"/>
  <c r="G35" i="56" s="1"/>
  <c r="N36" i="66"/>
  <c r="D36" i="56" s="1"/>
  <c r="F36" i="56" s="1"/>
  <c r="G36" i="56" s="1"/>
  <c r="X36" i="66"/>
  <c r="K37" i="66"/>
  <c r="O37" i="66" s="1"/>
  <c r="K38" i="66"/>
  <c r="O38" i="66"/>
  <c r="K39" i="66"/>
  <c r="N39" i="66"/>
  <c r="D37" i="56" s="1"/>
  <c r="F37" i="56" s="1"/>
  <c r="G37" i="56" s="1"/>
  <c r="X39" i="66"/>
  <c r="K40" i="66"/>
  <c r="O40" i="66" s="1"/>
  <c r="K41" i="66"/>
  <c r="O41" i="66" s="1"/>
  <c r="K42" i="66"/>
  <c r="O42" i="66" s="1"/>
  <c r="X44" i="66"/>
  <c r="I45" i="66"/>
  <c r="D41" i="56" s="1"/>
  <c r="F41" i="56" s="1"/>
  <c r="G41" i="56" s="1"/>
  <c r="J45" i="66"/>
  <c r="D42" i="56" s="1"/>
  <c r="F42" i="56" s="1"/>
  <c r="G42" i="56" s="1"/>
  <c r="K46" i="66"/>
  <c r="O46" i="66" s="1"/>
  <c r="K47" i="66"/>
  <c r="O47" i="66" s="1"/>
  <c r="K48" i="66"/>
  <c r="O48" i="66" s="1"/>
  <c r="I49" i="66"/>
  <c r="D43" i="56" s="1"/>
  <c r="F43" i="56" s="1"/>
  <c r="G43" i="56" s="1"/>
  <c r="J49" i="66"/>
  <c r="D44" i="56" s="1"/>
  <c r="F44" i="56" s="1"/>
  <c r="G44" i="56" s="1"/>
  <c r="K50" i="66"/>
  <c r="O50" i="66" s="1"/>
  <c r="K51" i="66"/>
  <c r="O51" i="66" s="1"/>
  <c r="K52" i="66"/>
  <c r="O52" i="66" s="1"/>
  <c r="I53" i="66"/>
  <c r="D45" i="56" s="1"/>
  <c r="F45" i="56" s="1"/>
  <c r="G45" i="56" s="1"/>
  <c r="J53" i="66"/>
  <c r="D46" i="56" s="1"/>
  <c r="F46" i="56" s="1"/>
  <c r="G46" i="56" s="1"/>
  <c r="K54" i="66"/>
  <c r="O54" i="66" s="1"/>
  <c r="K55" i="66"/>
  <c r="O55" i="66" s="1"/>
  <c r="K56" i="66"/>
  <c r="O56" i="66" s="1"/>
  <c r="I57" i="66"/>
  <c r="D47" i="56" s="1"/>
  <c r="F47" i="56" s="1"/>
  <c r="G47" i="56" s="1"/>
  <c r="J57" i="66"/>
  <c r="D48" i="56" s="1"/>
  <c r="F48" i="56" s="1"/>
  <c r="G48" i="56" s="1"/>
  <c r="K58" i="66"/>
  <c r="O58" i="66" s="1"/>
  <c r="K59" i="66"/>
  <c r="O59" i="66" s="1"/>
  <c r="K60" i="66"/>
  <c r="O60" i="66"/>
  <c r="N61" i="66"/>
  <c r="D49" i="56" s="1"/>
  <c r="F49" i="56" s="1"/>
  <c r="G49" i="56" s="1"/>
  <c r="K62" i="66"/>
  <c r="O62" i="66" s="1"/>
  <c r="K63" i="66"/>
  <c r="O63" i="66"/>
  <c r="K64" i="66"/>
  <c r="O64" i="66" s="1"/>
  <c r="K65" i="66"/>
  <c r="O65" i="66" s="1"/>
  <c r="I67" i="66"/>
  <c r="D53" i="56" s="1"/>
  <c r="F53" i="56" s="1"/>
  <c r="G53" i="56" s="1"/>
  <c r="J67" i="66"/>
  <c r="D54" i="56" s="1"/>
  <c r="F54" i="56" s="1"/>
  <c r="G54" i="56" s="1"/>
  <c r="X67" i="66"/>
  <c r="K68" i="66"/>
  <c r="O68" i="66" s="1"/>
  <c r="K69" i="66"/>
  <c r="O69" i="66" s="1"/>
  <c r="K71" i="66"/>
  <c r="O71" i="66" s="1"/>
  <c r="K73" i="66"/>
  <c r="O73" i="66" s="1"/>
  <c r="O75" i="66"/>
  <c r="K77" i="66"/>
  <c r="O77" i="66" s="1"/>
  <c r="I79" i="66"/>
  <c r="D63" i="56" s="1"/>
  <c r="F63" i="56" s="1"/>
  <c r="G63" i="56" s="1"/>
  <c r="J79" i="66"/>
  <c r="D64" i="56" s="1"/>
  <c r="F64" i="56" s="1"/>
  <c r="G64" i="56" s="1"/>
  <c r="N79" i="66"/>
  <c r="D65" i="56" s="1"/>
  <c r="F65" i="56" s="1"/>
  <c r="G65" i="56" s="1"/>
  <c r="X79" i="66"/>
  <c r="K80" i="66"/>
  <c r="O80" i="66" s="1"/>
  <c r="K81" i="66"/>
  <c r="O81" i="66" s="1"/>
  <c r="K85" i="66"/>
  <c r="O85" i="66" s="1"/>
  <c r="A1" i="81"/>
  <c r="B2" i="81"/>
  <c r="B3" i="81"/>
  <c r="I10" i="81"/>
  <c r="G14" i="81"/>
  <c r="I14" i="81"/>
  <c r="G15" i="81"/>
  <c r="I15" i="81" s="1"/>
  <c r="E17" i="81"/>
  <c r="F17" i="81"/>
  <c r="J17" i="81"/>
  <c r="F32" i="83" s="1"/>
  <c r="A1" i="80"/>
  <c r="B2" i="80"/>
  <c r="B3" i="80"/>
  <c r="H16" i="80"/>
  <c r="H17" i="80"/>
  <c r="D19" i="80"/>
  <c r="E19" i="80"/>
  <c r="I19" i="80"/>
  <c r="D24" i="80"/>
  <c r="E24" i="80"/>
  <c r="D25" i="80"/>
  <c r="E25" i="80"/>
  <c r="D26" i="80"/>
  <c r="E26" i="80"/>
  <c r="D27" i="80"/>
  <c r="E27" i="80"/>
  <c r="D28" i="80"/>
  <c r="E28" i="80"/>
  <c r="D29" i="80"/>
  <c r="E29" i="80"/>
  <c r="D30" i="80"/>
  <c r="E30" i="80"/>
  <c r="D31" i="80"/>
  <c r="E31" i="80"/>
  <c r="D32" i="80"/>
  <c r="E32" i="80"/>
  <c r="I33" i="80"/>
  <c r="K33" i="80"/>
  <c r="E215" i="56" s="1"/>
  <c r="F215" i="56" s="1"/>
  <c r="G215" i="56" s="1"/>
  <c r="L33" i="80"/>
  <c r="M33" i="80"/>
  <c r="O33" i="80"/>
  <c r="P33" i="80"/>
  <c r="Q33" i="80"/>
  <c r="A1" i="83"/>
  <c r="B1" i="83" s="1"/>
  <c r="B2" i="83"/>
  <c r="B3" i="83"/>
  <c r="F14" i="83"/>
  <c r="F27" i="83"/>
  <c r="A1" i="57"/>
  <c r="B2" i="57"/>
  <c r="B3" i="57"/>
  <c r="E10" i="57"/>
  <c r="E16" i="57" s="1"/>
  <c r="F10" i="57"/>
  <c r="F16" i="57" s="1"/>
  <c r="E22" i="57"/>
  <c r="F22" i="57"/>
  <c r="A1" i="58"/>
  <c r="B2" i="58"/>
  <c r="B3" i="58"/>
  <c r="M10" i="58"/>
  <c r="N10" i="58"/>
  <c r="M11" i="58"/>
  <c r="E12" i="58"/>
  <c r="F12" i="58"/>
  <c r="F14" i="58" s="1"/>
  <c r="I12" i="58"/>
  <c r="J12" i="58"/>
  <c r="J14" i="58" s="1"/>
  <c r="J16" i="58" s="1"/>
  <c r="J19" i="58" s="1"/>
  <c r="M13" i="58"/>
  <c r="N13" i="58"/>
  <c r="M15" i="58"/>
  <c r="N15" i="58"/>
  <c r="M17" i="58"/>
  <c r="N17" i="58"/>
  <c r="M18" i="58"/>
  <c r="N18" i="58"/>
  <c r="M20" i="58"/>
  <c r="N20" i="58"/>
  <c r="M21" i="58"/>
  <c r="N21" i="58"/>
  <c r="E22" i="58"/>
  <c r="F22" i="58"/>
  <c r="F26" i="58" s="1"/>
  <c r="F31" i="58" s="1"/>
  <c r="I22" i="58"/>
  <c r="J22" i="58"/>
  <c r="M23" i="58"/>
  <c r="N23" i="58"/>
  <c r="M24" i="58"/>
  <c r="N24" i="58"/>
  <c r="M25" i="58"/>
  <c r="N25" i="58"/>
  <c r="M27" i="58"/>
  <c r="N27" i="58"/>
  <c r="M28" i="58"/>
  <c r="N28" i="58"/>
  <c r="M29" i="58"/>
  <c r="N29" i="58"/>
  <c r="M33" i="58"/>
  <c r="N33" i="58"/>
  <c r="E37" i="58"/>
  <c r="E43" i="58" s="1"/>
  <c r="M43" i="58" s="1"/>
  <c r="F37" i="58"/>
  <c r="F43" i="58" s="1"/>
  <c r="N43" i="58" s="1"/>
  <c r="I37" i="58"/>
  <c r="I43" i="58" s="1"/>
  <c r="J37" i="58"/>
  <c r="J43" i="58" s="1"/>
  <c r="M38" i="58"/>
  <c r="N38" i="58"/>
  <c r="M39" i="58"/>
  <c r="N39" i="58"/>
  <c r="M40" i="58"/>
  <c r="N40" i="58"/>
  <c r="M41" i="58"/>
  <c r="N41" i="58"/>
  <c r="M42" i="58"/>
  <c r="N42" i="58"/>
  <c r="M44" i="58"/>
  <c r="N44" i="58"/>
  <c r="M45" i="58"/>
  <c r="N45" i="58"/>
  <c r="E46" i="58"/>
  <c r="F46" i="58"/>
  <c r="N46" i="58" s="1"/>
  <c r="I46" i="58"/>
  <c r="J46" i="58"/>
  <c r="M50" i="58"/>
  <c r="N50" i="58"/>
  <c r="M51" i="58"/>
  <c r="E9" i="57" s="1"/>
  <c r="N51" i="58"/>
  <c r="F9" i="57" s="1"/>
  <c r="E52" i="58"/>
  <c r="F52" i="58"/>
  <c r="I52" i="58"/>
  <c r="J52" i="58"/>
  <c r="A1" i="59"/>
  <c r="B2" i="59"/>
  <c r="B3" i="59"/>
  <c r="E12" i="59"/>
  <c r="E78" i="59"/>
  <c r="F12" i="59"/>
  <c r="F33" i="59" s="1"/>
  <c r="H12" i="59"/>
  <c r="H78" i="59" s="1"/>
  <c r="I12" i="59"/>
  <c r="I78" i="59" s="1"/>
  <c r="K12" i="59"/>
  <c r="K33" i="59" s="1"/>
  <c r="K99" i="59" s="1"/>
  <c r="L12" i="59"/>
  <c r="N13" i="59"/>
  <c r="N79" i="59" s="1"/>
  <c r="O13" i="59"/>
  <c r="O79" i="59" s="1"/>
  <c r="N14" i="59"/>
  <c r="N80" i="59" s="1"/>
  <c r="O14" i="59"/>
  <c r="O80" i="59" s="1"/>
  <c r="N15" i="59"/>
  <c r="N81" i="59" s="1"/>
  <c r="O15" i="59"/>
  <c r="O81" i="59" s="1"/>
  <c r="N16" i="59"/>
  <c r="N82" i="59" s="1"/>
  <c r="O16" i="59"/>
  <c r="O82" i="59" s="1"/>
  <c r="N17" i="59"/>
  <c r="N83" i="59"/>
  <c r="O17" i="59"/>
  <c r="O83" i="59" s="1"/>
  <c r="N18" i="59"/>
  <c r="N84" i="59" s="1"/>
  <c r="O18" i="59"/>
  <c r="O84" i="59" s="1"/>
  <c r="N19" i="59"/>
  <c r="O19" i="59"/>
  <c r="O85" i="59" s="1"/>
  <c r="N20" i="59"/>
  <c r="N86" i="59" s="1"/>
  <c r="O20" i="59"/>
  <c r="O86" i="59" s="1"/>
  <c r="E21" i="59"/>
  <c r="E87" i="59" s="1"/>
  <c r="F21" i="59"/>
  <c r="F87" i="59" s="1"/>
  <c r="H21" i="59"/>
  <c r="H87" i="59" s="1"/>
  <c r="I21" i="59"/>
  <c r="K21" i="59"/>
  <c r="K87" i="59" s="1"/>
  <c r="L21" i="59"/>
  <c r="L87" i="59" s="1"/>
  <c r="N22" i="59"/>
  <c r="N88" i="59" s="1"/>
  <c r="O22" i="59"/>
  <c r="O88" i="59" s="1"/>
  <c r="N23" i="59"/>
  <c r="N89" i="59" s="1"/>
  <c r="O23" i="59"/>
  <c r="O89" i="59" s="1"/>
  <c r="N24" i="59"/>
  <c r="N90" i="59" s="1"/>
  <c r="O24" i="59"/>
  <c r="O90" i="59" s="1"/>
  <c r="N29" i="59"/>
  <c r="N95" i="59" s="1"/>
  <c r="O29" i="59"/>
  <c r="O95" i="59" s="1"/>
  <c r="N31" i="59"/>
  <c r="N97" i="59" s="1"/>
  <c r="O31" i="59"/>
  <c r="O97" i="59" s="1"/>
  <c r="N32" i="59"/>
  <c r="N98" i="59" s="1"/>
  <c r="O32" i="59"/>
  <c r="O98" i="59" s="1"/>
  <c r="N36" i="59"/>
  <c r="N102" i="59" s="1"/>
  <c r="O36" i="59"/>
  <c r="O102" i="59" s="1"/>
  <c r="E39" i="59"/>
  <c r="E105" i="59" s="1"/>
  <c r="F39" i="59"/>
  <c r="F105" i="59" s="1"/>
  <c r="H39" i="59"/>
  <c r="H105" i="59" s="1"/>
  <c r="I39" i="59"/>
  <c r="K39" i="59"/>
  <c r="K105" i="59"/>
  <c r="L39" i="59"/>
  <c r="L105" i="59" s="1"/>
  <c r="N45" i="59"/>
  <c r="N66" i="59" s="1"/>
  <c r="O45" i="59"/>
  <c r="O66" i="59" s="1"/>
  <c r="F19" i="83" s="1"/>
  <c r="F26" i="83" s="1"/>
  <c r="N72" i="59"/>
  <c r="O72" i="59"/>
  <c r="E76" i="59"/>
  <c r="F76" i="59"/>
  <c r="H76" i="59"/>
  <c r="I76" i="59"/>
  <c r="K76" i="59"/>
  <c r="L76" i="59"/>
  <c r="N76" i="59"/>
  <c r="O76" i="59"/>
  <c r="E77" i="59"/>
  <c r="F77" i="59"/>
  <c r="H77" i="59"/>
  <c r="I77" i="59"/>
  <c r="K77" i="59"/>
  <c r="L77" i="59"/>
  <c r="N77" i="59"/>
  <c r="O77" i="59"/>
  <c r="E79" i="59"/>
  <c r="F79" i="59"/>
  <c r="H79" i="59"/>
  <c r="I79" i="59"/>
  <c r="K79" i="59"/>
  <c r="L79" i="59"/>
  <c r="E80" i="59"/>
  <c r="F80" i="59"/>
  <c r="H80" i="59"/>
  <c r="I80" i="59"/>
  <c r="K80" i="59"/>
  <c r="L80" i="59"/>
  <c r="E81" i="59"/>
  <c r="F81" i="59"/>
  <c r="H81" i="59"/>
  <c r="I81" i="59"/>
  <c r="K81" i="59"/>
  <c r="L81" i="59"/>
  <c r="E82" i="59"/>
  <c r="F82" i="59"/>
  <c r="H82" i="59"/>
  <c r="I82" i="59"/>
  <c r="K82" i="59"/>
  <c r="L82" i="59"/>
  <c r="E83" i="59"/>
  <c r="F83" i="59"/>
  <c r="H83" i="59"/>
  <c r="I83" i="59"/>
  <c r="K83" i="59"/>
  <c r="L83" i="59"/>
  <c r="E84" i="59"/>
  <c r="F84" i="59"/>
  <c r="H84" i="59"/>
  <c r="I84" i="59"/>
  <c r="K84" i="59"/>
  <c r="L84" i="59"/>
  <c r="E85" i="59"/>
  <c r="F85" i="59"/>
  <c r="H85" i="59"/>
  <c r="I85" i="59"/>
  <c r="K85" i="59"/>
  <c r="L85" i="59"/>
  <c r="E86" i="59"/>
  <c r="F86" i="59"/>
  <c r="H86" i="59"/>
  <c r="E148" i="56" s="1"/>
  <c r="F148" i="56" s="1"/>
  <c r="G148" i="56" s="1"/>
  <c r="I86" i="59"/>
  <c r="K86" i="59"/>
  <c r="E149" i="56" s="1"/>
  <c r="F149" i="56" s="1"/>
  <c r="G149" i="56" s="1"/>
  <c r="L86" i="59"/>
  <c r="E88" i="59"/>
  <c r="F88" i="59"/>
  <c r="H88" i="59"/>
  <c r="I88" i="59"/>
  <c r="K88" i="59"/>
  <c r="L88" i="59"/>
  <c r="E89" i="59"/>
  <c r="F89" i="59"/>
  <c r="H89" i="59"/>
  <c r="I89" i="59"/>
  <c r="K89" i="59"/>
  <c r="L89" i="59"/>
  <c r="E90" i="59"/>
  <c r="F90" i="59"/>
  <c r="H90" i="59"/>
  <c r="I90" i="59"/>
  <c r="K90" i="59"/>
  <c r="L90" i="59"/>
  <c r="E91" i="59"/>
  <c r="F91" i="59"/>
  <c r="H91" i="59"/>
  <c r="I91" i="59"/>
  <c r="K91" i="59"/>
  <c r="L91" i="59"/>
  <c r="O91" i="59"/>
  <c r="E92" i="59"/>
  <c r="F92" i="59"/>
  <c r="H92" i="59"/>
  <c r="I92" i="59"/>
  <c r="K92" i="59"/>
  <c r="L92" i="59"/>
  <c r="N92" i="59"/>
  <c r="O92" i="59"/>
  <c r="E93" i="59"/>
  <c r="F93" i="59"/>
  <c r="H93" i="59"/>
  <c r="I93" i="59"/>
  <c r="K93" i="59"/>
  <c r="L93" i="59"/>
  <c r="N93" i="59"/>
  <c r="O93" i="59"/>
  <c r="E94" i="59"/>
  <c r="F94" i="59"/>
  <c r="H94" i="59"/>
  <c r="I94" i="59"/>
  <c r="K94" i="59"/>
  <c r="L94" i="59"/>
  <c r="N94" i="59"/>
  <c r="O94" i="59"/>
  <c r="E95" i="59"/>
  <c r="F95" i="59"/>
  <c r="H95" i="59"/>
  <c r="I95" i="59"/>
  <c r="K95" i="59"/>
  <c r="L95" i="59"/>
  <c r="E96" i="59"/>
  <c r="F96" i="59"/>
  <c r="H96" i="59"/>
  <c r="I96" i="59"/>
  <c r="K96" i="59"/>
  <c r="L96" i="59"/>
  <c r="N96" i="59"/>
  <c r="O96" i="59"/>
  <c r="E97" i="59"/>
  <c r="F97" i="59"/>
  <c r="H97" i="59"/>
  <c r="I97" i="59"/>
  <c r="K97" i="59"/>
  <c r="L97" i="59"/>
  <c r="E98" i="59"/>
  <c r="F98" i="59"/>
  <c r="H98" i="59"/>
  <c r="I98" i="59"/>
  <c r="K98" i="59"/>
  <c r="L98" i="59"/>
  <c r="E100" i="59"/>
  <c r="F100" i="59"/>
  <c r="H100" i="59"/>
  <c r="I100" i="59"/>
  <c r="K100" i="59"/>
  <c r="L100" i="59"/>
  <c r="N100" i="59"/>
  <c r="O100" i="59"/>
  <c r="E101" i="59"/>
  <c r="F101" i="59"/>
  <c r="H101" i="59"/>
  <c r="I101" i="59"/>
  <c r="K101" i="59"/>
  <c r="L101" i="59"/>
  <c r="N101" i="59"/>
  <c r="O101" i="59"/>
  <c r="E102" i="59"/>
  <c r="F102" i="59"/>
  <c r="H102" i="59"/>
  <c r="I102" i="59"/>
  <c r="K102" i="59"/>
  <c r="L102" i="59"/>
  <c r="E103" i="59"/>
  <c r="F103" i="59"/>
  <c r="H103" i="59"/>
  <c r="I103" i="59"/>
  <c r="K103" i="59"/>
  <c r="L103" i="59"/>
  <c r="N103" i="59"/>
  <c r="O103" i="59"/>
  <c r="E104" i="59"/>
  <c r="F104" i="59"/>
  <c r="H104" i="59"/>
  <c r="I104" i="59"/>
  <c r="K104" i="59"/>
  <c r="L104" i="59"/>
  <c r="N104" i="59"/>
  <c r="O104" i="59"/>
  <c r="I105" i="59"/>
  <c r="A1" i="63"/>
  <c r="B2" i="63"/>
  <c r="B3" i="63"/>
  <c r="N10" i="63"/>
  <c r="N68" i="63" s="1"/>
  <c r="O10" i="63"/>
  <c r="O68" i="63" s="1"/>
  <c r="E11" i="63"/>
  <c r="F11" i="63"/>
  <c r="F69" i="63" s="1"/>
  <c r="H11" i="63"/>
  <c r="H36" i="63" s="1"/>
  <c r="H94" i="63" s="1"/>
  <c r="I11" i="63"/>
  <c r="I69" i="63" s="1"/>
  <c r="K11" i="63"/>
  <c r="L11" i="63"/>
  <c r="N12" i="63"/>
  <c r="N70" i="63" s="1"/>
  <c r="O12" i="63"/>
  <c r="O70" i="63" s="1"/>
  <c r="N13" i="63"/>
  <c r="N71" i="63" s="1"/>
  <c r="O13" i="63"/>
  <c r="O71" i="63" s="1"/>
  <c r="N14" i="63"/>
  <c r="N72" i="63" s="1"/>
  <c r="O14" i="63"/>
  <c r="O72" i="63" s="1"/>
  <c r="N15" i="63"/>
  <c r="N73" i="63" s="1"/>
  <c r="O15" i="63"/>
  <c r="O73" i="63" s="1"/>
  <c r="N16" i="63"/>
  <c r="N74" i="63" s="1"/>
  <c r="O16" i="63"/>
  <c r="O74" i="63" s="1"/>
  <c r="N17" i="63"/>
  <c r="N75" i="63" s="1"/>
  <c r="O17" i="63"/>
  <c r="O75" i="63" s="1"/>
  <c r="N18" i="63"/>
  <c r="N76" i="63" s="1"/>
  <c r="O18" i="63"/>
  <c r="O76" i="63" s="1"/>
  <c r="N19" i="63"/>
  <c r="N77" i="63" s="1"/>
  <c r="O19" i="63"/>
  <c r="O77" i="63" s="1"/>
  <c r="E20" i="63"/>
  <c r="F20" i="63"/>
  <c r="F78" i="63" s="1"/>
  <c r="H20" i="63"/>
  <c r="I20" i="63"/>
  <c r="I78" i="63" s="1"/>
  <c r="K20" i="63"/>
  <c r="K78" i="63" s="1"/>
  <c r="L20" i="63"/>
  <c r="L78" i="63" s="1"/>
  <c r="N21" i="63"/>
  <c r="N79" i="63" s="1"/>
  <c r="E86" i="56" s="1"/>
  <c r="F86" i="56" s="1"/>
  <c r="G86" i="56" s="1"/>
  <c r="O21" i="63"/>
  <c r="O79" i="63" s="1"/>
  <c r="N22" i="63"/>
  <c r="N80" i="63" s="1"/>
  <c r="E87" i="56" s="1"/>
  <c r="F87" i="56" s="1"/>
  <c r="G87" i="56" s="1"/>
  <c r="O22" i="63"/>
  <c r="O80" i="63" s="1"/>
  <c r="N23" i="63"/>
  <c r="N81" i="63" s="1"/>
  <c r="E88" i="56" s="1"/>
  <c r="F88" i="56" s="1"/>
  <c r="G88" i="56" s="1"/>
  <c r="O23" i="63"/>
  <c r="O81" i="63" s="1"/>
  <c r="N24" i="63"/>
  <c r="N82" i="63" s="1"/>
  <c r="E89" i="56" s="1"/>
  <c r="F89" i="56" s="1"/>
  <c r="G89" i="56" s="1"/>
  <c r="O24" i="63"/>
  <c r="O82" i="63" s="1"/>
  <c r="N25" i="63"/>
  <c r="N83" i="63" s="1"/>
  <c r="E90" i="56" s="1"/>
  <c r="F90" i="56" s="1"/>
  <c r="G90" i="56" s="1"/>
  <c r="O25" i="63"/>
  <c r="O83" i="63" s="1"/>
  <c r="N26" i="63"/>
  <c r="N84" i="63" s="1"/>
  <c r="E91" i="56" s="1"/>
  <c r="F91" i="56" s="1"/>
  <c r="G91" i="56" s="1"/>
  <c r="O26" i="63"/>
  <c r="O84" i="63" s="1"/>
  <c r="N27" i="63"/>
  <c r="N85" i="63" s="1"/>
  <c r="O27" i="63"/>
  <c r="O85" i="63" s="1"/>
  <c r="N28" i="63"/>
  <c r="N86" i="63" s="1"/>
  <c r="O28" i="63"/>
  <c r="O86" i="63" s="1"/>
  <c r="N29" i="63"/>
  <c r="N87" i="63" s="1"/>
  <c r="O29" i="63"/>
  <c r="O87" i="63" s="1"/>
  <c r="N30" i="63"/>
  <c r="N88" i="63"/>
  <c r="O30" i="63"/>
  <c r="O88" i="63" s="1"/>
  <c r="N31" i="63"/>
  <c r="N89" i="63"/>
  <c r="O31" i="63"/>
  <c r="O89" i="63" s="1"/>
  <c r="N32" i="63"/>
  <c r="N90" i="63" s="1"/>
  <c r="O32" i="63"/>
  <c r="O90" i="63" s="1"/>
  <c r="N33" i="63"/>
  <c r="N91" i="63" s="1"/>
  <c r="O33" i="63"/>
  <c r="O91" i="63" s="1"/>
  <c r="N34" i="63"/>
  <c r="N92" i="63" s="1"/>
  <c r="O34" i="63"/>
  <c r="O92" i="63" s="1"/>
  <c r="N35" i="63"/>
  <c r="N93" i="63" s="1"/>
  <c r="O35" i="63"/>
  <c r="O93" i="63" s="1"/>
  <c r="N40" i="63"/>
  <c r="O40" i="63"/>
  <c r="N49" i="63"/>
  <c r="E40" i="56" s="1"/>
  <c r="O49" i="63"/>
  <c r="E68" i="63"/>
  <c r="F68" i="63"/>
  <c r="G68" i="63"/>
  <c r="H68" i="63"/>
  <c r="I68" i="63"/>
  <c r="K68" i="63"/>
  <c r="L68" i="63"/>
  <c r="L69" i="63"/>
  <c r="E70" i="63"/>
  <c r="F70" i="63"/>
  <c r="H70" i="63"/>
  <c r="I70" i="63"/>
  <c r="K70" i="63"/>
  <c r="L70" i="63"/>
  <c r="E71" i="63"/>
  <c r="F71" i="63"/>
  <c r="H71" i="63"/>
  <c r="I71" i="63"/>
  <c r="K71" i="63"/>
  <c r="L71" i="63"/>
  <c r="E72" i="63"/>
  <c r="F72" i="63"/>
  <c r="H72" i="63"/>
  <c r="I72" i="63"/>
  <c r="K72" i="63"/>
  <c r="L72" i="63"/>
  <c r="E73" i="63"/>
  <c r="F73" i="63"/>
  <c r="H73" i="63"/>
  <c r="I73" i="63"/>
  <c r="K73" i="63"/>
  <c r="L73" i="63"/>
  <c r="E74" i="63"/>
  <c r="F74" i="63"/>
  <c r="H74" i="63"/>
  <c r="I74" i="63"/>
  <c r="K74" i="63"/>
  <c r="L74" i="63"/>
  <c r="E75" i="63"/>
  <c r="F75" i="63"/>
  <c r="H75" i="63"/>
  <c r="I75" i="63"/>
  <c r="K75" i="63"/>
  <c r="L75" i="63"/>
  <c r="E76" i="63"/>
  <c r="F76" i="63"/>
  <c r="H76" i="63"/>
  <c r="I76" i="63"/>
  <c r="K76" i="63"/>
  <c r="L76" i="63"/>
  <c r="E77" i="63"/>
  <c r="F77" i="63"/>
  <c r="H77" i="63"/>
  <c r="I77" i="63"/>
  <c r="K77" i="63"/>
  <c r="L77" i="63"/>
  <c r="E79" i="63"/>
  <c r="F79" i="63"/>
  <c r="H79" i="63"/>
  <c r="I79" i="63"/>
  <c r="K79" i="63"/>
  <c r="L79" i="63"/>
  <c r="E80" i="63"/>
  <c r="F80" i="63"/>
  <c r="H80" i="63"/>
  <c r="I80" i="63"/>
  <c r="K80" i="63"/>
  <c r="L80" i="63"/>
  <c r="E81" i="63"/>
  <c r="F81" i="63"/>
  <c r="H81" i="63"/>
  <c r="I81" i="63"/>
  <c r="K81" i="63"/>
  <c r="L81" i="63"/>
  <c r="E82" i="63"/>
  <c r="F82" i="63"/>
  <c r="H82" i="63"/>
  <c r="I82" i="63"/>
  <c r="K82" i="63"/>
  <c r="L82" i="63"/>
  <c r="E83" i="63"/>
  <c r="F83" i="63"/>
  <c r="H83" i="63"/>
  <c r="I83" i="63"/>
  <c r="K83" i="63"/>
  <c r="L83" i="63"/>
  <c r="E84" i="63"/>
  <c r="F84" i="63"/>
  <c r="H84" i="63"/>
  <c r="I84" i="63"/>
  <c r="K84" i="63"/>
  <c r="L84" i="63"/>
  <c r="E85" i="63"/>
  <c r="F85" i="63"/>
  <c r="H85" i="63"/>
  <c r="I85" i="63"/>
  <c r="K85" i="63"/>
  <c r="L85" i="63"/>
  <c r="E86" i="63"/>
  <c r="F86" i="63"/>
  <c r="H86" i="63"/>
  <c r="I86" i="63"/>
  <c r="K86" i="63"/>
  <c r="L86" i="63"/>
  <c r="E87" i="63"/>
  <c r="F87" i="63"/>
  <c r="H87" i="63"/>
  <c r="I87" i="63"/>
  <c r="K87" i="63"/>
  <c r="L87" i="63"/>
  <c r="E88" i="63"/>
  <c r="F88" i="63"/>
  <c r="H88" i="63"/>
  <c r="I88" i="63"/>
  <c r="K88" i="63"/>
  <c r="L88" i="63"/>
  <c r="E89" i="63"/>
  <c r="F89" i="63"/>
  <c r="H89" i="63"/>
  <c r="I89" i="63"/>
  <c r="K89" i="63"/>
  <c r="L89" i="63"/>
  <c r="E90" i="63"/>
  <c r="F90" i="63"/>
  <c r="H90" i="63"/>
  <c r="I90" i="63"/>
  <c r="K90" i="63"/>
  <c r="L90" i="63"/>
  <c r="E91" i="63"/>
  <c r="F91" i="63"/>
  <c r="H91" i="63"/>
  <c r="I91" i="63"/>
  <c r="K91" i="63"/>
  <c r="L91" i="63"/>
  <c r="E92" i="63"/>
  <c r="F92" i="63"/>
  <c r="H92" i="63"/>
  <c r="I92" i="63"/>
  <c r="K92" i="63"/>
  <c r="L92" i="63"/>
  <c r="E93" i="63"/>
  <c r="F93" i="63"/>
  <c r="H93" i="63"/>
  <c r="I93" i="63"/>
  <c r="K93" i="63"/>
  <c r="L93" i="63"/>
  <c r="G4" i="38"/>
  <c r="G5" i="38"/>
  <c r="G6" i="38"/>
  <c r="G7" i="38"/>
  <c r="G8" i="38"/>
  <c r="G9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5" i="38"/>
  <c r="G26" i="38"/>
  <c r="G27" i="38"/>
  <c r="G28" i="38"/>
  <c r="G29" i="38"/>
  <c r="G30" i="38"/>
  <c r="G31" i="38"/>
  <c r="G32" i="38"/>
  <c r="G33" i="38"/>
  <c r="G34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8" i="38"/>
  <c r="G49" i="38"/>
  <c r="G50" i="38"/>
  <c r="G51" i="38"/>
  <c r="G52" i="38"/>
  <c r="G53" i="38"/>
  <c r="G54" i="38"/>
  <c r="G55" i="38"/>
  <c r="G56" i="38"/>
  <c r="G60" i="38"/>
  <c r="G35" i="99"/>
  <c r="G47" i="99"/>
  <c r="W21" i="99"/>
  <c r="W49" i="99"/>
  <c r="W47" i="99"/>
  <c r="E78" i="63"/>
  <c r="K53" i="66"/>
  <c r="O53" i="66" s="1"/>
  <c r="K49" i="66"/>
  <c r="O49" i="66" s="1"/>
  <c r="K19" i="107"/>
  <c r="G19" i="107"/>
  <c r="L19" i="107" s="1"/>
  <c r="K20" i="110"/>
  <c r="U21" i="99"/>
  <c r="P21" i="99"/>
  <c r="P49" i="99"/>
  <c r="P47" i="99"/>
  <c r="K21" i="99"/>
  <c r="K49" i="99" s="1"/>
  <c r="K47" i="99"/>
  <c r="V19" i="99"/>
  <c r="V21" i="99" s="1"/>
  <c r="V49" i="99" s="1"/>
  <c r="V47" i="99"/>
  <c r="V46" i="99"/>
  <c r="T19" i="99"/>
  <c r="T46" i="99"/>
  <c r="Q19" i="99"/>
  <c r="Q21" i="99" s="1"/>
  <c r="Q49" i="99" s="1"/>
  <c r="Q46" i="99"/>
  <c r="O19" i="99"/>
  <c r="O21" i="99" s="1"/>
  <c r="O46" i="99"/>
  <c r="M19" i="99"/>
  <c r="M46" i="99"/>
  <c r="J19" i="99"/>
  <c r="J21" i="99" s="1"/>
  <c r="J46" i="99"/>
  <c r="H19" i="99"/>
  <c r="H21" i="99" s="1"/>
  <c r="H49" i="99" s="1"/>
  <c r="H46" i="99"/>
  <c r="Q61" i="106"/>
  <c r="S61" i="106" s="1"/>
  <c r="Q20" i="106"/>
  <c r="S20" i="106"/>
  <c r="M21" i="99"/>
  <c r="T21" i="99"/>
  <c r="T49" i="99" s="1"/>
  <c r="M20" i="68"/>
  <c r="O132" i="105"/>
  <c r="R132" i="105"/>
  <c r="U132" i="105" s="1"/>
  <c r="N134" i="105"/>
  <c r="O134" i="105"/>
  <c r="M46" i="58"/>
  <c r="L78" i="59"/>
  <c r="I149" i="105"/>
  <c r="S106" i="105"/>
  <c r="S149" i="105" s="1"/>
  <c r="K20" i="100"/>
  <c r="D151" i="56" s="1"/>
  <c r="F151" i="56" s="1"/>
  <c r="G151" i="56" s="1"/>
  <c r="I26" i="58"/>
  <c r="P149" i="105"/>
  <c r="Q33" i="99"/>
  <c r="Q35" i="99"/>
  <c r="L106" i="105"/>
  <c r="R91" i="105"/>
  <c r="U91" i="105" s="1"/>
  <c r="R119" i="105"/>
  <c r="U119" i="105" s="1"/>
  <c r="K63" i="106"/>
  <c r="K65" i="106" s="1"/>
  <c r="R65" i="106"/>
  <c r="L13" i="107"/>
  <c r="Q78" i="105"/>
  <c r="J35" i="105"/>
  <c r="J78" i="105"/>
  <c r="S46" i="99"/>
  <c r="S19" i="99"/>
  <c r="S47" i="99" s="1"/>
  <c r="I19" i="99"/>
  <c r="I47" i="99" s="1"/>
  <c r="I46" i="99"/>
  <c r="Q40" i="99"/>
  <c r="I35" i="106"/>
  <c r="L16" i="107"/>
  <c r="O40" i="99"/>
  <c r="O33" i="99"/>
  <c r="O35" i="99" s="1"/>
  <c r="J40" i="99"/>
  <c r="I33" i="96"/>
  <c r="D167" i="56" s="1"/>
  <c r="F167" i="56" s="1"/>
  <c r="G167" i="56" s="1"/>
  <c r="I63" i="106"/>
  <c r="O65" i="106"/>
  <c r="N63" i="105"/>
  <c r="N78" i="105"/>
  <c r="L35" i="105"/>
  <c r="O35" i="105" s="1"/>
  <c r="U35" i="106"/>
  <c r="U65" i="106" s="1"/>
  <c r="M63" i="106"/>
  <c r="M65" i="106" s="1"/>
  <c r="S48" i="106"/>
  <c r="G63" i="106"/>
  <c r="J65" i="106"/>
  <c r="T33" i="99"/>
  <c r="W46" i="99"/>
  <c r="I44" i="96"/>
  <c r="D169" i="56" s="1"/>
  <c r="F169" i="56" s="1"/>
  <c r="G169" i="56" s="1"/>
  <c r="I65" i="106"/>
  <c r="L78" i="105"/>
  <c r="L151" i="105" s="1"/>
  <c r="L149" i="105"/>
  <c r="S21" i="99"/>
  <c r="S49" i="99"/>
  <c r="O63" i="105"/>
  <c r="R63" i="105"/>
  <c r="T35" i="99"/>
  <c r="T47" i="99"/>
  <c r="O78" i="105"/>
  <c r="L46" i="68" l="1"/>
  <c r="D95" i="56"/>
  <c r="F95" i="56" s="1"/>
  <c r="G95" i="56" s="1"/>
  <c r="M33" i="68"/>
  <c r="D96" i="56"/>
  <c r="F96" i="56" s="1"/>
  <c r="G96" i="56" s="1"/>
  <c r="L33" i="68"/>
  <c r="D94" i="56"/>
  <c r="F94" i="56" s="1"/>
  <c r="G94" i="56" s="1"/>
  <c r="D93" i="56"/>
  <c r="F93" i="56" s="1"/>
  <c r="G93" i="56" s="1"/>
  <c r="K57" i="66"/>
  <c r="O57" i="66" s="1"/>
  <c r="O39" i="66"/>
  <c r="K28" i="66"/>
  <c r="O28" i="66" s="1"/>
  <c r="K19" i="66"/>
  <c r="F26" i="80"/>
  <c r="H26" i="80" s="1"/>
  <c r="I37" i="80"/>
  <c r="F31" i="83" s="1"/>
  <c r="F33" i="83" s="1"/>
  <c r="F35" i="83" s="1"/>
  <c r="E33" i="59"/>
  <c r="E17" i="83" s="1"/>
  <c r="F78" i="59"/>
  <c r="H78" i="63"/>
  <c r="E39" i="56"/>
  <c r="N20" i="63"/>
  <c r="N78" i="63" s="1"/>
  <c r="E38" i="56"/>
  <c r="E92" i="56"/>
  <c r="F92" i="56" s="1"/>
  <c r="G92" i="56" s="1"/>
  <c r="F36" i="63"/>
  <c r="O11" i="63"/>
  <c r="O69" i="63" s="1"/>
  <c r="E7" i="56"/>
  <c r="F7" i="56" s="1"/>
  <c r="G7" i="56" s="1"/>
  <c r="E69" i="63"/>
  <c r="E13" i="56"/>
  <c r="F13" i="56" s="1"/>
  <c r="G13" i="56" s="1"/>
  <c r="H69" i="63"/>
  <c r="D9" i="56"/>
  <c r="E14" i="56"/>
  <c r="F14" i="56" s="1"/>
  <c r="G14" i="56" s="1"/>
  <c r="K69" i="63"/>
  <c r="N37" i="58"/>
  <c r="E207" i="56"/>
  <c r="F207" i="56" s="1"/>
  <c r="G207" i="56" s="1"/>
  <c r="E85" i="56"/>
  <c r="F85" i="56" s="1"/>
  <c r="G85" i="56" s="1"/>
  <c r="E218" i="56"/>
  <c r="F218" i="56" s="1"/>
  <c r="G218" i="56" s="1"/>
  <c r="E208" i="56"/>
  <c r="F208" i="56" s="1"/>
  <c r="G208" i="56" s="1"/>
  <c r="E162" i="56"/>
  <c r="F162" i="56" s="1"/>
  <c r="G162" i="56" s="1"/>
  <c r="E129" i="56"/>
  <c r="F129" i="56" s="1"/>
  <c r="G129" i="56" s="1"/>
  <c r="I31" i="58"/>
  <c r="E228" i="56"/>
  <c r="N52" i="58"/>
  <c r="E206" i="56"/>
  <c r="F206" i="56" s="1"/>
  <c r="G206" i="56" s="1"/>
  <c r="E127" i="56"/>
  <c r="F127" i="56" s="1"/>
  <c r="G127" i="56" s="1"/>
  <c r="E155" i="56"/>
  <c r="F155" i="56" s="1"/>
  <c r="G155" i="56" s="1"/>
  <c r="E209" i="56"/>
  <c r="F209" i="56" s="1"/>
  <c r="G209" i="56" s="1"/>
  <c r="M37" i="58"/>
  <c r="E224" i="56"/>
  <c r="E105" i="56"/>
  <c r="E211" i="56"/>
  <c r="R134" i="105"/>
  <c r="U134" i="105" s="1"/>
  <c r="Q149" i="105"/>
  <c r="Q151" i="105" s="1"/>
  <c r="F17" i="83"/>
  <c r="F24" i="83" s="1"/>
  <c r="F99" i="59"/>
  <c r="O49" i="99"/>
  <c r="B1" i="73"/>
  <c r="B1" i="68"/>
  <c r="H149" i="105"/>
  <c r="B1" i="110"/>
  <c r="N40" i="99"/>
  <c r="N19" i="99"/>
  <c r="I21" i="99"/>
  <c r="I49" i="99" s="1"/>
  <c r="H47" i="99"/>
  <c r="B1" i="63"/>
  <c r="O73" i="59"/>
  <c r="B1" i="59"/>
  <c r="B1" i="66"/>
  <c r="B1" i="100"/>
  <c r="G149" i="105"/>
  <c r="G151" i="105" s="1"/>
  <c r="N63" i="106"/>
  <c r="N65" i="106" s="1"/>
  <c r="Q63" i="106"/>
  <c r="S63" i="106" s="1"/>
  <c r="U46" i="99"/>
  <c r="U33" i="99"/>
  <c r="J33" i="99"/>
  <c r="J35" i="99" s="1"/>
  <c r="J49" i="99" s="1"/>
  <c r="O47" i="99"/>
  <c r="L36" i="63"/>
  <c r="L94" i="63" s="1"/>
  <c r="O65" i="63"/>
  <c r="N65" i="63"/>
  <c r="O39" i="59"/>
  <c r="I33" i="59"/>
  <c r="N22" i="58"/>
  <c r="B1" i="58"/>
  <c r="B1" i="57"/>
  <c r="F32" i="80"/>
  <c r="H32" i="80" s="1"/>
  <c r="D33" i="80"/>
  <c r="F28" i="80"/>
  <c r="H28" i="80" s="1"/>
  <c r="B1" i="81"/>
  <c r="K25" i="66"/>
  <c r="O25" i="66" s="1"/>
  <c r="B1" i="120"/>
  <c r="J134" i="105"/>
  <c r="J149" i="105" s="1"/>
  <c r="J151" i="105" s="1"/>
  <c r="N106" i="105"/>
  <c r="H78" i="105"/>
  <c r="H151" i="105" s="1"/>
  <c r="O61" i="105"/>
  <c r="R61" i="105" s="1"/>
  <c r="U61" i="105" s="1"/>
  <c r="O48" i="105"/>
  <c r="R48" i="105" s="1"/>
  <c r="U48" i="105" s="1"/>
  <c r="V35" i="105"/>
  <c r="V78" i="105" s="1"/>
  <c r="V151" i="105" s="1"/>
  <c r="P35" i="105"/>
  <c r="P78" i="105" s="1"/>
  <c r="P151" i="105" s="1"/>
  <c r="K35" i="105"/>
  <c r="K78" i="105" s="1"/>
  <c r="K151" i="105" s="1"/>
  <c r="L63" i="106"/>
  <c r="L65" i="106" s="1"/>
  <c r="T65" i="106"/>
  <c r="K46" i="99"/>
  <c r="Q47" i="99"/>
  <c r="J47" i="99"/>
  <c r="I46" i="96"/>
  <c r="H33" i="59"/>
  <c r="H99" i="59" s="1"/>
  <c r="I14" i="58"/>
  <c r="F29" i="80"/>
  <c r="E33" i="80"/>
  <c r="B1" i="80"/>
  <c r="I17" i="81"/>
  <c r="E32" i="83" s="1"/>
  <c r="X13" i="66"/>
  <c r="X87" i="66" s="1"/>
  <c r="E12" i="83" s="1"/>
  <c r="E27" i="83" s="1"/>
  <c r="L20" i="68"/>
  <c r="M149" i="105"/>
  <c r="M151" i="105" s="1"/>
  <c r="O104" i="105"/>
  <c r="R104" i="105" s="1"/>
  <c r="U104" i="105" s="1"/>
  <c r="T106" i="105"/>
  <c r="T149" i="105" s="1"/>
  <c r="T151" i="105" s="1"/>
  <c r="S63" i="105"/>
  <c r="I63" i="105"/>
  <c r="I78" i="105" s="1"/>
  <c r="I151" i="105" s="1"/>
  <c r="T78" i="105"/>
  <c r="Q33" i="106"/>
  <c r="S33" i="106" s="1"/>
  <c r="P35" i="106"/>
  <c r="G46" i="99"/>
  <c r="M40" i="99"/>
  <c r="M33" i="99"/>
  <c r="G44" i="96"/>
  <c r="J39" i="96"/>
  <c r="B1" i="96"/>
  <c r="B1" i="99"/>
  <c r="J43" i="96"/>
  <c r="J9" i="96"/>
  <c r="B1" i="35"/>
  <c r="B1" i="105"/>
  <c r="B1" i="106"/>
  <c r="G48" i="111"/>
  <c r="G11" i="127"/>
  <c r="G21" i="128" s="1"/>
  <c r="G22" i="128" s="1"/>
  <c r="B1" i="107"/>
  <c r="B1" i="109"/>
  <c r="U44" i="66"/>
  <c r="V87" i="66"/>
  <c r="K61" i="66"/>
  <c r="O61" i="66" s="1"/>
  <c r="J44" i="96"/>
  <c r="D170" i="56" s="1"/>
  <c r="F170" i="56" s="1"/>
  <c r="G170" i="56" s="1"/>
  <c r="H46" i="96"/>
  <c r="G33" i="96"/>
  <c r="J74" i="68"/>
  <c r="M59" i="68"/>
  <c r="M74" i="68" s="1"/>
  <c r="G74" i="68"/>
  <c r="F74" i="68"/>
  <c r="L74" i="68"/>
  <c r="I74" i="68"/>
  <c r="U87" i="66"/>
  <c r="K79" i="66"/>
  <c r="O79" i="66" s="1"/>
  <c r="J13" i="66"/>
  <c r="K36" i="66"/>
  <c r="O36" i="66" s="1"/>
  <c r="N44" i="66"/>
  <c r="D40" i="56" s="1"/>
  <c r="F40" i="56" s="1"/>
  <c r="G40" i="56" s="1"/>
  <c r="I44" i="66"/>
  <c r="D38" i="56" s="1"/>
  <c r="K67" i="66"/>
  <c r="O67" i="66" s="1"/>
  <c r="J44" i="66"/>
  <c r="D39" i="56" s="1"/>
  <c r="K45" i="66"/>
  <c r="O45" i="66" s="1"/>
  <c r="I13" i="66"/>
  <c r="K33" i="66"/>
  <c r="O33" i="66" s="1"/>
  <c r="O19" i="66"/>
  <c r="N13" i="66"/>
  <c r="K14" i="66"/>
  <c r="O14" i="66" s="1"/>
  <c r="K9" i="66"/>
  <c r="O9" i="66" s="1"/>
  <c r="F31" i="80"/>
  <c r="H29" i="80"/>
  <c r="F27" i="80"/>
  <c r="F25" i="80"/>
  <c r="H25" i="80" s="1"/>
  <c r="H31" i="80"/>
  <c r="F24" i="80"/>
  <c r="H24" i="80" s="1"/>
  <c r="H27" i="80"/>
  <c r="F30" i="80"/>
  <c r="H30" i="80" s="1"/>
  <c r="H19" i="80"/>
  <c r="E18" i="57"/>
  <c r="E23" i="57" s="1"/>
  <c r="E26" i="57" s="1"/>
  <c r="E28" i="57" s="1"/>
  <c r="F18" i="57"/>
  <c r="F23" i="57" s="1"/>
  <c r="F26" i="57" s="1"/>
  <c r="F28" i="57" s="1"/>
  <c r="M52" i="58"/>
  <c r="J26" i="58"/>
  <c r="J31" i="58" s="1"/>
  <c r="N31" i="58" s="1"/>
  <c r="I16" i="58"/>
  <c r="M12" i="58"/>
  <c r="M22" i="58"/>
  <c r="E26" i="58"/>
  <c r="N12" i="58"/>
  <c r="E14" i="58"/>
  <c r="O105" i="59"/>
  <c r="E19" i="83"/>
  <c r="N73" i="59"/>
  <c r="O21" i="59"/>
  <c r="O87" i="59" s="1"/>
  <c r="K40" i="59"/>
  <c r="K106" i="59" s="1"/>
  <c r="E10" i="56" s="1"/>
  <c r="L33" i="59"/>
  <c r="L99" i="59" s="1"/>
  <c r="O12" i="59"/>
  <c r="O78" i="59" s="1"/>
  <c r="N85" i="59"/>
  <c r="K78" i="59"/>
  <c r="L40" i="59"/>
  <c r="L106" i="59" s="1"/>
  <c r="N12" i="59"/>
  <c r="N78" i="59" s="1"/>
  <c r="N39" i="59"/>
  <c r="N105" i="59" s="1"/>
  <c r="O33" i="59"/>
  <c r="O99" i="59" s="1"/>
  <c r="I99" i="59"/>
  <c r="I87" i="59"/>
  <c r="I40" i="59"/>
  <c r="I106" i="59" s="1"/>
  <c r="F40" i="59"/>
  <c r="F106" i="59" s="1"/>
  <c r="E99" i="59"/>
  <c r="N21" i="59"/>
  <c r="N87" i="59" s="1"/>
  <c r="E40" i="59"/>
  <c r="E106" i="59" s="1"/>
  <c r="E8" i="56" s="1"/>
  <c r="K36" i="63"/>
  <c r="K94" i="63" s="1"/>
  <c r="I36" i="63"/>
  <c r="I94" i="63" s="1"/>
  <c r="O36" i="63"/>
  <c r="O94" i="63" s="1"/>
  <c r="J29" i="73" s="1"/>
  <c r="F94" i="63"/>
  <c r="O20" i="63"/>
  <c r="O78" i="63" s="1"/>
  <c r="N11" i="63"/>
  <c r="E36" i="63"/>
  <c r="F38" i="56" l="1"/>
  <c r="G38" i="56" s="1"/>
  <c r="F39" i="56"/>
  <c r="G39" i="56" s="1"/>
  <c r="H40" i="59"/>
  <c r="H106" i="59" s="1"/>
  <c r="E18" i="83"/>
  <c r="E9" i="56"/>
  <c r="F9" i="56" s="1"/>
  <c r="G9" i="56" s="1"/>
  <c r="N33" i="59"/>
  <c r="N99" i="59" s="1"/>
  <c r="E189" i="56"/>
  <c r="F189" i="56" s="1"/>
  <c r="G189" i="56" s="1"/>
  <c r="E15" i="56"/>
  <c r="F15" i="56" s="1"/>
  <c r="G15" i="56" s="1"/>
  <c r="D10" i="56"/>
  <c r="F10" i="56" s="1"/>
  <c r="G10" i="56" s="1"/>
  <c r="E164" i="56"/>
  <c r="F164" i="56" s="1"/>
  <c r="G164" i="56" s="1"/>
  <c r="E166" i="56"/>
  <c r="F166" i="56" s="1"/>
  <c r="G166" i="56" s="1"/>
  <c r="E157" i="56"/>
  <c r="F157" i="56" s="1"/>
  <c r="G157" i="56" s="1"/>
  <c r="E221" i="56"/>
  <c r="F221" i="56" s="1"/>
  <c r="G221" i="56" s="1"/>
  <c r="E210" i="56"/>
  <c r="F210" i="56" s="1"/>
  <c r="G210" i="56" s="1"/>
  <c r="F105" i="56"/>
  <c r="G105" i="56" s="1"/>
  <c r="F211" i="56"/>
  <c r="G211" i="56" s="1"/>
  <c r="Q35" i="106"/>
  <c r="S35" i="106" s="1"/>
  <c r="P65" i="106"/>
  <c r="Q65" i="106" s="1"/>
  <c r="S65" i="106" s="1"/>
  <c r="U63" i="105"/>
  <c r="S78" i="105"/>
  <c r="S151" i="105" s="1"/>
  <c r="I87" i="66"/>
  <c r="M47" i="99"/>
  <c r="M35" i="99"/>
  <c r="M49" i="99" s="1"/>
  <c r="R35" i="105"/>
  <c r="U35" i="105" s="1"/>
  <c r="N149" i="105"/>
  <c r="O106" i="105"/>
  <c r="R106" i="105" s="1"/>
  <c r="U106" i="105" s="1"/>
  <c r="U35" i="99"/>
  <c r="U49" i="99" s="1"/>
  <c r="U47" i="99"/>
  <c r="N47" i="99"/>
  <c r="N21" i="99"/>
  <c r="N49" i="99" s="1"/>
  <c r="R78" i="105"/>
  <c r="U78" i="105" s="1"/>
  <c r="K13" i="66"/>
  <c r="O13" i="66" s="1"/>
  <c r="J33" i="96"/>
  <c r="D168" i="56" s="1"/>
  <c r="F168" i="56" s="1"/>
  <c r="G168" i="56" s="1"/>
  <c r="G46" i="96"/>
  <c r="J87" i="66"/>
  <c r="K44" i="66"/>
  <c r="O44" i="66" s="1"/>
  <c r="N87" i="66"/>
  <c r="H33" i="80"/>
  <c r="H37" i="80" s="1"/>
  <c r="E31" i="83" s="1"/>
  <c r="E33" i="83" s="1"/>
  <c r="E35" i="83" s="1"/>
  <c r="J32" i="58"/>
  <c r="J34" i="58" s="1"/>
  <c r="J47" i="58" s="1"/>
  <c r="J53" i="58" s="1"/>
  <c r="N26" i="58"/>
  <c r="I19" i="58"/>
  <c r="I32" i="58" s="1"/>
  <c r="I34" i="58" s="1"/>
  <c r="I47" i="58" s="1"/>
  <c r="I53" i="58" s="1"/>
  <c r="E31" i="58"/>
  <c r="M31" i="58" s="1"/>
  <c r="M26" i="58"/>
  <c r="F16" i="58"/>
  <c r="N14" i="58"/>
  <c r="E16" i="58"/>
  <c r="M14" i="58"/>
  <c r="E21" i="83"/>
  <c r="F18" i="83"/>
  <c r="F25" i="83" s="1"/>
  <c r="F28" i="83" s="1"/>
  <c r="F37" i="83" s="1"/>
  <c r="O40" i="59"/>
  <c r="O106" i="59" s="1"/>
  <c r="N40" i="59"/>
  <c r="N106" i="59" s="1"/>
  <c r="J19" i="73"/>
  <c r="J22" i="73"/>
  <c r="J13" i="73"/>
  <c r="J16" i="73"/>
  <c r="J27" i="73"/>
  <c r="J11" i="73"/>
  <c r="J14" i="73"/>
  <c r="J21" i="73"/>
  <c r="J24" i="73"/>
  <c r="J25" i="73"/>
  <c r="J17" i="73"/>
  <c r="J28" i="73"/>
  <c r="J20" i="73"/>
  <c r="J12" i="73"/>
  <c r="J23" i="73"/>
  <c r="J15" i="73"/>
  <c r="J26" i="73"/>
  <c r="J18" i="73"/>
  <c r="J10" i="73"/>
  <c r="N36" i="63"/>
  <c r="N94" i="63" s="1"/>
  <c r="E94" i="63"/>
  <c r="N69" i="63"/>
  <c r="F21" i="83" l="1"/>
  <c r="E11" i="56"/>
  <c r="D8" i="56"/>
  <c r="F8" i="56" s="1"/>
  <c r="G8" i="56" s="1"/>
  <c r="D11" i="56"/>
  <c r="E159" i="56"/>
  <c r="F159" i="56" s="1"/>
  <c r="G159" i="56" s="1"/>
  <c r="K87" i="66"/>
  <c r="O87" i="66" s="1"/>
  <c r="Q60" i="66" s="1"/>
  <c r="W60" i="66" s="1"/>
  <c r="N151" i="105"/>
  <c r="O151" i="105" s="1"/>
  <c r="R151" i="105" s="1"/>
  <c r="U151" i="105" s="1"/>
  <c r="D152" i="56" s="1"/>
  <c r="F152" i="56" s="1"/>
  <c r="G152" i="56" s="1"/>
  <c r="O149" i="105"/>
  <c r="R149" i="105" s="1"/>
  <c r="U149" i="105" s="1"/>
  <c r="J46" i="96"/>
  <c r="M16" i="58"/>
  <c r="E19" i="58"/>
  <c r="F19" i="58"/>
  <c r="N16" i="58"/>
  <c r="J30" i="73"/>
  <c r="H28" i="73"/>
  <c r="H20" i="73"/>
  <c r="H12" i="73"/>
  <c r="H14" i="73"/>
  <c r="H26" i="73"/>
  <c r="H18" i="73"/>
  <c r="H10" i="73"/>
  <c r="H24" i="73"/>
  <c r="H16" i="73"/>
  <c r="H22" i="73"/>
  <c r="H17" i="73"/>
  <c r="H25" i="73"/>
  <c r="H11" i="73"/>
  <c r="H19" i="73"/>
  <c r="H27" i="73"/>
  <c r="H13" i="73"/>
  <c r="H21" i="73"/>
  <c r="H29" i="73"/>
  <c r="H15" i="73"/>
  <c r="H23" i="73"/>
  <c r="F11" i="56" l="1"/>
  <c r="G11" i="56" s="1"/>
  <c r="Q41" i="66"/>
  <c r="S41" i="66" s="1"/>
  <c r="Q61" i="66"/>
  <c r="Q85" i="66"/>
  <c r="T85" i="66" s="1"/>
  <c r="Q49" i="66"/>
  <c r="Q75" i="66"/>
  <c r="W75" i="66" s="1"/>
  <c r="Q27" i="66"/>
  <c r="Y27" i="66" s="1"/>
  <c r="Q18" i="66"/>
  <c r="S18" i="66" s="1"/>
  <c r="Q33" i="66"/>
  <c r="Q15" i="66"/>
  <c r="Y15" i="66" s="1"/>
  <c r="Q20" i="66"/>
  <c r="Y20" i="66" s="1"/>
  <c r="Q37" i="66"/>
  <c r="S37" i="66" s="1"/>
  <c r="Q83" i="66"/>
  <c r="Q16" i="66"/>
  <c r="S16" i="66" s="1"/>
  <c r="Q77" i="66"/>
  <c r="W77" i="66" s="1"/>
  <c r="Q14" i="66"/>
  <c r="Q58" i="66"/>
  <c r="S58" i="66" s="1"/>
  <c r="Q50" i="66"/>
  <c r="Y50" i="66" s="1"/>
  <c r="Q25" i="66"/>
  <c r="Q51" i="66"/>
  <c r="S51" i="66" s="1"/>
  <c r="Q23" i="66"/>
  <c r="W23" i="66" s="1"/>
  <c r="Q87" i="66"/>
  <c r="Q65" i="66"/>
  <c r="S65" i="66" s="1"/>
  <c r="Q45" i="66"/>
  <c r="Q10" i="66"/>
  <c r="T10" i="66" s="1"/>
  <c r="Q52" i="66"/>
  <c r="S52" i="66" s="1"/>
  <c r="Q31" i="66"/>
  <c r="W31" i="66" s="1"/>
  <c r="Q13" i="66"/>
  <c r="Q42" i="66"/>
  <c r="W42" i="66" s="1"/>
  <c r="Q29" i="66"/>
  <c r="S29" i="66" s="1"/>
  <c r="Q63" i="66"/>
  <c r="Y63" i="66" s="1"/>
  <c r="Q80" i="66"/>
  <c r="Y80" i="66" s="1"/>
  <c r="Q56" i="66"/>
  <c r="W56" i="66" s="1"/>
  <c r="Q38" i="66"/>
  <c r="S38" i="66" s="1"/>
  <c r="Q32" i="66"/>
  <c r="Y32" i="66" s="1"/>
  <c r="Q54" i="66"/>
  <c r="S54" i="66" s="1"/>
  <c r="Q62" i="66"/>
  <c r="S62" i="66" s="1"/>
  <c r="Q59" i="66"/>
  <c r="T59" i="66" s="1"/>
  <c r="Q57" i="66"/>
  <c r="Q46" i="66"/>
  <c r="Y46" i="66" s="1"/>
  <c r="Q21" i="66"/>
  <c r="S21" i="66" s="1"/>
  <c r="Q55" i="66"/>
  <c r="S55" i="66" s="1"/>
  <c r="Q17" i="66"/>
  <c r="W17" i="66" s="1"/>
  <c r="Q81" i="66"/>
  <c r="W81" i="66" s="1"/>
  <c r="Q39" i="66"/>
  <c r="Q79" i="66"/>
  <c r="Q30" i="66"/>
  <c r="Y30" i="66" s="1"/>
  <c r="Q47" i="66"/>
  <c r="Y47" i="66" s="1"/>
  <c r="Q28" i="66"/>
  <c r="Q34" i="66"/>
  <c r="S34" i="66" s="1"/>
  <c r="Q24" i="66"/>
  <c r="W24" i="66" s="1"/>
  <c r="Q53" i="66"/>
  <c r="Q9" i="66"/>
  <c r="Q68" i="66"/>
  <c r="W68" i="66" s="1"/>
  <c r="Q40" i="66"/>
  <c r="W40" i="66" s="1"/>
  <c r="Q35" i="66"/>
  <c r="T35" i="66" s="1"/>
  <c r="Q67" i="66"/>
  <c r="Q19" i="66"/>
  <c r="Q26" i="66"/>
  <c r="W26" i="66" s="1"/>
  <c r="Q36" i="66"/>
  <c r="Q71" i="66"/>
  <c r="T71" i="66" s="1"/>
  <c r="Q73" i="66"/>
  <c r="Q64" i="66"/>
  <c r="Y64" i="66" s="1"/>
  <c r="Q22" i="66"/>
  <c r="W22" i="66" s="1"/>
  <c r="Q44" i="66"/>
  <c r="Q48" i="66"/>
  <c r="W48" i="66" s="1"/>
  <c r="Q69" i="66"/>
  <c r="T69" i="66" s="1"/>
  <c r="Q11" i="66"/>
  <c r="W11" i="66" s="1"/>
  <c r="Y60" i="66"/>
  <c r="T60" i="66"/>
  <c r="S60" i="66"/>
  <c r="Y85" i="66"/>
  <c r="F32" i="58"/>
  <c r="N19" i="58"/>
  <c r="M19" i="58"/>
  <c r="E32" i="58"/>
  <c r="H30" i="73"/>
  <c r="S85" i="66" l="1"/>
  <c r="Y41" i="66"/>
  <c r="W41" i="66"/>
  <c r="W39" i="66" s="1"/>
  <c r="T41" i="66"/>
  <c r="W18" i="66"/>
  <c r="W65" i="66"/>
  <c r="S27" i="66"/>
  <c r="S20" i="66"/>
  <c r="T18" i="66"/>
  <c r="W27" i="66"/>
  <c r="W25" i="66" s="1"/>
  <c r="W20" i="66"/>
  <c r="S77" i="66"/>
  <c r="Y51" i="66"/>
  <c r="Y37" i="66"/>
  <c r="W85" i="66"/>
  <c r="W37" i="66"/>
  <c r="Y18" i="66"/>
  <c r="S36" i="66"/>
  <c r="W58" i="66"/>
  <c r="W52" i="66"/>
  <c r="W29" i="66"/>
  <c r="T58" i="66"/>
  <c r="T57" i="66" s="1"/>
  <c r="Y23" i="66"/>
  <c r="W10" i="66"/>
  <c r="W9" i="66" s="1"/>
  <c r="S15" i="66"/>
  <c r="T75" i="66"/>
  <c r="T23" i="66"/>
  <c r="T77" i="66"/>
  <c r="T27" i="66"/>
  <c r="Y65" i="66"/>
  <c r="Y77" i="66"/>
  <c r="T65" i="66"/>
  <c r="W34" i="66"/>
  <c r="W15" i="66"/>
  <c r="W55" i="66"/>
  <c r="S75" i="66"/>
  <c r="Y75" i="66"/>
  <c r="T20" i="66"/>
  <c r="Y16" i="66"/>
  <c r="T15" i="66"/>
  <c r="Y52" i="66"/>
  <c r="W16" i="66"/>
  <c r="S23" i="66"/>
  <c r="W50" i="66"/>
  <c r="S50" i="66"/>
  <c r="S49" i="66" s="1"/>
  <c r="Y10" i="66"/>
  <c r="S42" i="66"/>
  <c r="T37" i="66"/>
  <c r="W51" i="66"/>
  <c r="T51" i="66"/>
  <c r="T16" i="66"/>
  <c r="T50" i="66"/>
  <c r="T38" i="66"/>
  <c r="Y58" i="66"/>
  <c r="Y59" i="66"/>
  <c r="S10" i="66"/>
  <c r="Y55" i="66"/>
  <c r="S63" i="66"/>
  <c r="Y38" i="66"/>
  <c r="T52" i="66"/>
  <c r="Y17" i="66"/>
  <c r="Y40" i="66"/>
  <c r="W63" i="66"/>
  <c r="T68" i="66"/>
  <c r="T67" i="66" s="1"/>
  <c r="Y68" i="66"/>
  <c r="S68" i="66"/>
  <c r="W59" i="66"/>
  <c r="Y29" i="66"/>
  <c r="T29" i="66"/>
  <c r="T55" i="66"/>
  <c r="T63" i="66"/>
  <c r="W38" i="66"/>
  <c r="W36" i="66" s="1"/>
  <c r="T34" i="66"/>
  <c r="T33" i="66" s="1"/>
  <c r="Y34" i="66"/>
  <c r="S59" i="66"/>
  <c r="S57" i="66" s="1"/>
  <c r="T40" i="66"/>
  <c r="T39" i="66" s="1"/>
  <c r="S48" i="66"/>
  <c r="S35" i="66"/>
  <c r="S33" i="66" s="1"/>
  <c r="S31" i="66"/>
  <c r="T21" i="66"/>
  <c r="T32" i="66"/>
  <c r="T31" i="66"/>
  <c r="S40" i="66"/>
  <c r="S39" i="66" s="1"/>
  <c r="T80" i="66"/>
  <c r="T62" i="66"/>
  <c r="W71" i="66"/>
  <c r="T11" i="66"/>
  <c r="T9" i="66" s="1"/>
  <c r="Y71" i="66"/>
  <c r="Y81" i="66"/>
  <c r="Y79" i="66" s="1"/>
  <c r="Y35" i="66"/>
  <c r="W80" i="66"/>
  <c r="W79" i="66" s="1"/>
  <c r="W21" i="66"/>
  <c r="W30" i="66"/>
  <c r="Y26" i="66"/>
  <c r="Y25" i="66" s="1"/>
  <c r="T64" i="66"/>
  <c r="S26" i="66"/>
  <c r="T42" i="66"/>
  <c r="T56" i="66"/>
  <c r="Y56" i="66"/>
  <c r="S56" i="66"/>
  <c r="S53" i="66" s="1"/>
  <c r="T81" i="66"/>
  <c r="Y62" i="66"/>
  <c r="Y61" i="66" s="1"/>
  <c r="S81" i="66"/>
  <c r="W47" i="66"/>
  <c r="S47" i="66"/>
  <c r="W62" i="66"/>
  <c r="S71" i="66"/>
  <c r="S46" i="66"/>
  <c r="S64" i="66"/>
  <c r="Y42" i="66"/>
  <c r="Y31" i="66"/>
  <c r="T17" i="66"/>
  <c r="Y21" i="66"/>
  <c r="S80" i="66"/>
  <c r="W64" i="66"/>
  <c r="S32" i="66"/>
  <c r="W32" i="66"/>
  <c r="Y24" i="66"/>
  <c r="T47" i="66"/>
  <c r="T24" i="66"/>
  <c r="W35" i="66"/>
  <c r="W46" i="66"/>
  <c r="T46" i="66"/>
  <c r="S17" i="66"/>
  <c r="T48" i="66"/>
  <c r="T26" i="66"/>
  <c r="S24" i="66"/>
  <c r="Y54" i="66"/>
  <c r="T54" i="66"/>
  <c r="W54" i="66"/>
  <c r="T30" i="66"/>
  <c r="S30" i="66"/>
  <c r="Y48" i="66"/>
  <c r="Y45" i="66" s="1"/>
  <c r="Y73" i="66"/>
  <c r="T73" i="66"/>
  <c r="W73" i="66"/>
  <c r="S73" i="66"/>
  <c r="Y22" i="66"/>
  <c r="Y11" i="66"/>
  <c r="S11" i="66"/>
  <c r="S22" i="66"/>
  <c r="T22" i="66"/>
  <c r="Y69" i="66"/>
  <c r="W69" i="66"/>
  <c r="W67" i="66" s="1"/>
  <c r="S69" i="66"/>
  <c r="E34" i="58"/>
  <c r="M32" i="58"/>
  <c r="N32" i="58"/>
  <c r="F34" i="58"/>
  <c r="Y49" i="66" l="1"/>
  <c r="T25" i="66"/>
  <c r="W33" i="66"/>
  <c r="W57" i="66"/>
  <c r="Y39" i="66"/>
  <c r="Y33" i="66"/>
  <c r="Y36" i="66"/>
  <c r="S25" i="66"/>
  <c r="W19" i="66"/>
  <c r="T49" i="66"/>
  <c r="W14" i="66"/>
  <c r="S67" i="66"/>
  <c r="S14" i="66"/>
  <c r="Y67" i="66"/>
  <c r="Y9" i="66"/>
  <c r="Y14" i="66"/>
  <c r="W53" i="66"/>
  <c r="T36" i="66"/>
  <c r="W49" i="66"/>
  <c r="T14" i="66"/>
  <c r="Y57" i="66"/>
  <c r="S9" i="66"/>
  <c r="Y28" i="66"/>
  <c r="Y53" i="66"/>
  <c r="S61" i="66"/>
  <c r="T61" i="66"/>
  <c r="W28" i="66"/>
  <c r="T79" i="66"/>
  <c r="T53" i="66"/>
  <c r="T28" i="66"/>
  <c r="S19" i="66"/>
  <c r="T19" i="66"/>
  <c r="S28" i="66"/>
  <c r="S45" i="66"/>
  <c r="Y19" i="66"/>
  <c r="W61" i="66"/>
  <c r="W45" i="66"/>
  <c r="T45" i="66"/>
  <c r="S79" i="66"/>
  <c r="N34" i="58"/>
  <c r="F47" i="58"/>
  <c r="M34" i="58"/>
  <c r="E47" i="58"/>
  <c r="W13" i="66" l="1"/>
  <c r="S44" i="66"/>
  <c r="Y44" i="66"/>
  <c r="Y13" i="66"/>
  <c r="T13" i="66"/>
  <c r="S13" i="66"/>
  <c r="S87" i="66" s="1"/>
  <c r="E9" i="83" s="1"/>
  <c r="E24" i="83" s="1"/>
  <c r="T44" i="66"/>
  <c r="W44" i="66"/>
  <c r="E53" i="58"/>
  <c r="M53" i="58" s="1"/>
  <c r="M47" i="58"/>
  <c r="N47" i="58"/>
  <c r="F53" i="58"/>
  <c r="N53" i="58" s="1"/>
  <c r="W87" i="66" l="1"/>
  <c r="E11" i="83" s="1"/>
  <c r="E26" i="83" s="1"/>
  <c r="Y87" i="66"/>
  <c r="AA64" i="66" s="1"/>
  <c r="T87" i="66"/>
  <c r="E10" i="83" s="1"/>
  <c r="E25" i="83" s="1"/>
  <c r="E28" i="83" l="1"/>
  <c r="E37" i="83" s="1"/>
  <c r="AA14" i="66"/>
  <c r="AA37" i="66"/>
  <c r="AA67" i="66"/>
  <c r="AA15" i="66"/>
  <c r="AA85" i="66"/>
  <c r="AA19" i="66"/>
  <c r="AA22" i="66"/>
  <c r="AA10" i="66"/>
  <c r="AA41" i="66"/>
  <c r="AA56" i="66"/>
  <c r="AA11" i="66"/>
  <c r="AA52" i="66"/>
  <c r="AA24" i="66"/>
  <c r="AA9" i="66"/>
  <c r="AA79" i="66"/>
  <c r="AA30" i="66"/>
  <c r="AA60" i="66"/>
  <c r="AA26" i="66"/>
  <c r="AA20" i="66"/>
  <c r="AA23" i="66"/>
  <c r="AA61" i="66"/>
  <c r="AA46" i="66"/>
  <c r="AA73" i="66"/>
  <c r="AA75" i="66"/>
  <c r="AA40" i="66"/>
  <c r="AA33" i="66"/>
  <c r="AA65" i="66"/>
  <c r="AA58" i="66"/>
  <c r="AA49" i="66"/>
  <c r="AA55" i="66"/>
  <c r="AA16" i="66"/>
  <c r="AA57" i="66"/>
  <c r="AA44" i="66"/>
  <c r="AA27" i="66"/>
  <c r="AA53" i="66"/>
  <c r="AA51" i="66"/>
  <c r="AA83" i="66"/>
  <c r="AA29" i="66"/>
  <c r="AA47" i="66"/>
  <c r="AA35" i="66"/>
  <c r="AA25" i="66"/>
  <c r="AA80" i="66"/>
  <c r="AA42" i="66"/>
  <c r="AA59" i="66"/>
  <c r="AA21" i="66"/>
  <c r="AA87" i="66"/>
  <c r="AA48" i="66"/>
  <c r="AA81" i="66"/>
  <c r="AA45" i="66"/>
  <c r="AA77" i="66"/>
  <c r="AA13" i="66"/>
  <c r="AA63" i="66"/>
  <c r="AA32" i="66"/>
  <c r="AA28" i="66"/>
  <c r="AA54" i="66"/>
  <c r="AA68" i="66"/>
  <c r="AA69" i="66"/>
  <c r="AA50" i="66"/>
  <c r="AA18" i="66"/>
  <c r="AA39" i="66"/>
  <c r="AA62" i="66"/>
  <c r="AA38" i="66"/>
  <c r="AA17" i="66"/>
  <c r="AA71" i="66"/>
  <c r="AA36" i="66"/>
  <c r="AA34" i="66"/>
  <c r="AA31" i="66"/>
  <c r="E14" i="83"/>
  <c r="G10" i="85"/>
  <c r="J10" i="85" l="1"/>
  <c r="M10" i="85" l="1"/>
  <c r="P10" i="85"/>
  <c r="G19" i="85"/>
  <c r="R10" i="85" l="1"/>
  <c r="J19" i="85" l="1"/>
  <c r="M19" i="85" l="1"/>
  <c r="P19" i="85" l="1"/>
  <c r="R19" i="85" l="1"/>
  <c r="F37" i="85"/>
  <c r="G28" i="85"/>
  <c r="E37" i="85"/>
  <c r="G37" i="85" l="1"/>
  <c r="H37" i="85" l="1"/>
  <c r="I37" i="85"/>
  <c r="J28" i="85"/>
  <c r="J37" i="85" s="1"/>
  <c r="L37" i="85" l="1"/>
  <c r="K37" i="85"/>
  <c r="M28" i="85"/>
  <c r="M37" i="85" s="1"/>
  <c r="O37" i="85"/>
  <c r="P28" i="85"/>
  <c r="P37" i="85" s="1"/>
  <c r="N37" i="85"/>
  <c r="R37" i="85" l="1"/>
  <c r="R28" i="85"/>
  <c r="G41" i="85"/>
  <c r="J41" i="85" l="1"/>
  <c r="R41" i="85" l="1"/>
  <c r="G50" i="85"/>
  <c r="J50" i="85" l="1"/>
  <c r="R50" i="85" l="1"/>
  <c r="E68" i="85"/>
  <c r="E99" i="85" s="1"/>
  <c r="D222" i="56" s="1"/>
  <c r="F222" i="56" s="1"/>
  <c r="G222" i="56" s="1"/>
  <c r="F68" i="85"/>
  <c r="F99" i="85" s="1"/>
  <c r="D223" i="56" s="1"/>
  <c r="F223" i="56" s="1"/>
  <c r="G223" i="56" s="1"/>
  <c r="G59" i="85"/>
  <c r="G68" i="85" s="1"/>
  <c r="G99" i="85" l="1"/>
  <c r="D224" i="56" l="1"/>
  <c r="F224" i="56" s="1"/>
  <c r="G224" i="56" s="1"/>
  <c r="I68" i="85"/>
  <c r="I99" i="85" s="1"/>
  <c r="H68" i="85"/>
  <c r="H99" i="85" s="1"/>
  <c r="J68" i="85"/>
  <c r="J99" i="85" l="1"/>
  <c r="D225" i="56" l="1"/>
  <c r="F225" i="56" s="1"/>
  <c r="G225" i="56" s="1"/>
  <c r="L68" i="85"/>
  <c r="L99" i="85" s="1"/>
  <c r="K68" i="85"/>
  <c r="K99" i="85" s="1"/>
  <c r="M68" i="85" l="1"/>
  <c r="M99" i="85" l="1"/>
  <c r="D226" i="56" l="1"/>
  <c r="F226" i="56" s="1"/>
  <c r="G226" i="56" s="1"/>
  <c r="N68" i="85"/>
  <c r="N99" i="85" s="1"/>
  <c r="O68" i="85"/>
  <c r="O99" i="85" s="1"/>
  <c r="P68" i="85"/>
  <c r="R68" i="85" l="1"/>
  <c r="P99" i="85"/>
  <c r="R59" i="85"/>
  <c r="D227" i="56" l="1"/>
  <c r="F227" i="56" s="1"/>
  <c r="G227" i="56" s="1"/>
  <c r="R99" i="85"/>
  <c r="D228" i="56" s="1"/>
  <c r="F228" i="56" s="1"/>
  <c r="G228" i="56" s="1"/>
  <c r="R72" i="85"/>
  <c r="R81" i="85"/>
  <c r="R90" i="85"/>
  <c r="I2" i="56" l="1"/>
</calcChain>
</file>

<file path=xl/sharedStrings.xml><?xml version="1.0" encoding="utf-8"?>
<sst xmlns="http://schemas.openxmlformats.org/spreadsheetml/2006/main" count="3799" uniqueCount="1702">
  <si>
    <t>Less: Liabilities allowed to be left out in covering the minimum margin</t>
  </si>
  <si>
    <t>Schedule 3 - Net Admissible Assets</t>
  </si>
  <si>
    <r>
      <t xml:space="preserve">[A] </t>
    </r>
    <r>
      <rPr>
        <b/>
        <vertAlign val="superscript"/>
        <sz val="8"/>
        <rFont val="Arial"/>
        <family val="2"/>
      </rPr>
      <t>(2)</t>
    </r>
  </si>
  <si>
    <r>
      <t xml:space="preserve">Gross Capital at Risk </t>
    </r>
    <r>
      <rPr>
        <b/>
        <vertAlign val="superscript"/>
        <sz val="10"/>
        <rFont val="Arial"/>
        <family val="2"/>
      </rPr>
      <t>(3)</t>
    </r>
  </si>
  <si>
    <r>
      <t xml:space="preserve">Net Capital at Risk </t>
    </r>
    <r>
      <rPr>
        <b/>
        <vertAlign val="superscript"/>
        <sz val="10"/>
        <rFont val="Arial"/>
        <family val="2"/>
      </rPr>
      <t>(4)</t>
    </r>
  </si>
  <si>
    <t>As per Article 70, 20% of the net shareholder's income shall be set aside as a statutory reserve until this reserve amounts up to 100% of the paid capital</t>
  </si>
  <si>
    <t>Retention Rate
(Min NCI/ GCI = 50%)</t>
  </si>
  <si>
    <t>Form 58</t>
  </si>
  <si>
    <t>Captive Business Analysis</t>
  </si>
  <si>
    <t xml:space="preserve"> Payables</t>
  </si>
  <si>
    <t>Captive GWP</t>
  </si>
  <si>
    <t>81.39.J = 32.49.M</t>
  </si>
  <si>
    <t>Expense Analysis - Claims Breakdown by Line of Business (Gross) - General and Health Insurance</t>
  </si>
  <si>
    <t>Claims Outstanding Reserve (Gross)</t>
  </si>
  <si>
    <t>Claims IBNR Reserve (Gross)</t>
  </si>
  <si>
    <t>Claims Outstanding Reserve (Net)</t>
  </si>
  <si>
    <t>Claims IBNR Reserve (Net)</t>
  </si>
  <si>
    <r>
      <t xml:space="preserve">Full Name of Captive </t>
    </r>
    <r>
      <rPr>
        <b/>
        <vertAlign val="superscript"/>
        <sz val="10"/>
        <rFont val="Arial"/>
        <family val="2"/>
      </rPr>
      <t>(1)</t>
    </r>
  </si>
  <si>
    <t>Other Captives</t>
  </si>
  <si>
    <t>Captives</t>
  </si>
  <si>
    <t>(3) The capital sum at risk is defined as the benefit amounts payable as a consequence of the happening of the contingency covered</t>
  </si>
  <si>
    <t>(4) The net capital at risk = gross capital at risk less reinsurance cessions (provided that the reinsurance does not exceed 50% of the</t>
  </si>
  <si>
    <t>(2) Mathematical reserve should be equal to the figure in Form 12, Line 21, Column C</t>
  </si>
  <si>
    <t xml:space="preserve">(1) Admissibility factors as per Article 65 and Table 2 of the Implementing Regulations </t>
  </si>
  <si>
    <r>
      <t xml:space="preserve">Total SH Assets </t>
    </r>
    <r>
      <rPr>
        <vertAlign val="superscript"/>
        <sz val="8"/>
        <rFont val="Arial"/>
        <family val="2"/>
      </rPr>
      <t>(2)</t>
    </r>
  </si>
  <si>
    <r>
      <t xml:space="preserve">Protection and Savings Insurance Assets </t>
    </r>
    <r>
      <rPr>
        <vertAlign val="superscript"/>
        <sz val="8"/>
        <rFont val="Arial"/>
        <family val="2"/>
      </rPr>
      <t>(3)</t>
    </r>
  </si>
  <si>
    <r>
      <t xml:space="preserve">% of Total Assets </t>
    </r>
    <r>
      <rPr>
        <vertAlign val="superscript"/>
        <sz val="10"/>
        <rFont val="Arial"/>
        <family val="2"/>
      </rPr>
      <t>(4)</t>
    </r>
  </si>
  <si>
    <r>
      <t xml:space="preserve">Adjustments </t>
    </r>
    <r>
      <rPr>
        <vertAlign val="superscript"/>
        <sz val="10"/>
        <rFont val="Arial"/>
        <family val="2"/>
      </rPr>
      <t>(5)</t>
    </r>
  </si>
  <si>
    <t>(2) The market value of the assets shall not be exceeded in the valuation process for the purpose of calculating the solvency margin (Article 65.1)</t>
  </si>
  <si>
    <t>Schedule 3 - Shareholders Receivables</t>
  </si>
  <si>
    <t>Schedule 4 - Total Receivables</t>
  </si>
  <si>
    <t>- All amounts receivable from/ payable to affiliated parties must be shown on Forms 11 and 12, and not on this form</t>
  </si>
  <si>
    <t>Schedule 3 - Shareholders Payables</t>
  </si>
  <si>
    <t>Schedule 4 - Total Payables</t>
  </si>
  <si>
    <t>(1) Only lenders whose borrowings payable at the end of the current period exceed 10% of total borrowings at the end of the period should be included in lines 11 to 19</t>
  </si>
  <si>
    <t>[E] = C+D</t>
  </si>
  <si>
    <t>Total Liabilities</t>
  </si>
  <si>
    <t>[I] = F+G+H</t>
  </si>
  <si>
    <t>[J] = E-I</t>
  </si>
  <si>
    <t>Protection and Savings</t>
  </si>
  <si>
    <t>Other Protection and Savings</t>
  </si>
  <si>
    <t>Number of Insureds</t>
  </si>
  <si>
    <t>Total Claims [49+89]</t>
  </si>
  <si>
    <t>11.32.A = 21.91.A</t>
  </si>
  <si>
    <t>Distribution due shareholders accounts</t>
  </si>
  <si>
    <t>Policyholder (operations) distribution declared, GHI</t>
  </si>
  <si>
    <t>Calculated cell (automatically calculated)</t>
  </si>
  <si>
    <t>Input cell (allows user input)</t>
  </si>
  <si>
    <t>Direct insurance gross written premiums</t>
  </si>
  <si>
    <t>Reinsurance assumed gross written premiums</t>
  </si>
  <si>
    <t>Less: reinsurance ceded</t>
  </si>
  <si>
    <t>Less: change in unearned premiums</t>
  </si>
  <si>
    <t>Less: reinsurance share of claims</t>
  </si>
  <si>
    <t>Add: change in outstanding claims reserve</t>
  </si>
  <si>
    <t>All amounts in SR '000</t>
  </si>
  <si>
    <t>Net Assets - Shareholders, before adjustments</t>
  </si>
  <si>
    <t>Adjustments, allowed additions and exclusions</t>
  </si>
  <si>
    <t>[E]</t>
  </si>
  <si>
    <t>[F]</t>
  </si>
  <si>
    <t>[G]</t>
  </si>
  <si>
    <t>[H]</t>
  </si>
  <si>
    <t>[I]</t>
  </si>
  <si>
    <t>[J]</t>
  </si>
  <si>
    <t>[K]</t>
  </si>
  <si>
    <t>[L]</t>
  </si>
  <si>
    <t>[N]</t>
  </si>
  <si>
    <t>[O]</t>
  </si>
  <si>
    <t>[P]</t>
  </si>
  <si>
    <t>[Q]</t>
  </si>
  <si>
    <t>[R]</t>
  </si>
  <si>
    <t>[S]</t>
  </si>
  <si>
    <t>[T]</t>
  </si>
  <si>
    <t>Solvency Margin Result</t>
  </si>
  <si>
    <t>[U]</t>
  </si>
  <si>
    <t>Form 11</t>
  </si>
  <si>
    <t>Form 12</t>
  </si>
  <si>
    <t>Form 21</t>
  </si>
  <si>
    <t>Form 22</t>
  </si>
  <si>
    <t>Form 31</t>
  </si>
  <si>
    <t>Form 32</t>
  </si>
  <si>
    <t>Form 33</t>
  </si>
  <si>
    <t>11,12</t>
  </si>
  <si>
    <t>Form 41</t>
  </si>
  <si>
    <t>Form 42</t>
  </si>
  <si>
    <t>Form 43</t>
  </si>
  <si>
    <t>Form 44</t>
  </si>
  <si>
    <t>Form 51</t>
  </si>
  <si>
    <t>Form 52</t>
  </si>
  <si>
    <t>Form 53</t>
  </si>
  <si>
    <t>Form 54</t>
  </si>
  <si>
    <t>Non-Managerial</t>
  </si>
  <si>
    <t>Form 61</t>
  </si>
  <si>
    <t>Form 62</t>
  </si>
  <si>
    <t>Form 63</t>
  </si>
  <si>
    <t>Form 64</t>
  </si>
  <si>
    <t>Form 71</t>
  </si>
  <si>
    <t>Form 72</t>
  </si>
  <si>
    <t>Form 73</t>
  </si>
  <si>
    <t>Form 74</t>
  </si>
  <si>
    <t>Form 81</t>
  </si>
  <si>
    <t>Form 82</t>
  </si>
  <si>
    <t>Form 83</t>
  </si>
  <si>
    <t>Balance Sheet - Assets</t>
  </si>
  <si>
    <t>Balance Sheet - Liabilities</t>
  </si>
  <si>
    <r>
      <t xml:space="preserve">Managerial </t>
    </r>
    <r>
      <rPr>
        <b/>
        <vertAlign val="superscript"/>
        <sz val="10"/>
        <rFont val="Arial"/>
        <family val="2"/>
      </rPr>
      <t>(1)</t>
    </r>
  </si>
  <si>
    <t>Form 65</t>
  </si>
  <si>
    <t>Form 84</t>
  </si>
  <si>
    <t>Form 91</t>
  </si>
  <si>
    <t>Form 92</t>
  </si>
  <si>
    <t>Form 93</t>
  </si>
  <si>
    <t>Form 75</t>
  </si>
  <si>
    <t>75.39.E = 21.13.A</t>
  </si>
  <si>
    <t>75.69.E = 21.13.C</t>
  </si>
  <si>
    <t>75.39.F = 21.13.B</t>
  </si>
  <si>
    <t>75.69.F = 21.13.D</t>
  </si>
  <si>
    <t>73.39.D = 21.18.A</t>
  </si>
  <si>
    <t>73.69.D = 21.18.C</t>
  </si>
  <si>
    <t>Commissions Paid During Current Period</t>
  </si>
  <si>
    <t>Deferred Commissions at End of Period</t>
  </si>
  <si>
    <t>[E] = A+B+C-D</t>
  </si>
  <si>
    <t>Form 85</t>
  </si>
  <si>
    <t>Expense Analysis - Breakdown of Commissions Paid by Line of Business</t>
  </si>
  <si>
    <t>1. Individual Protection Insurance</t>
  </si>
  <si>
    <t xml:space="preserve">2. Individual Protection and Savings Insurance </t>
  </si>
  <si>
    <t>3. Individual Other Protection and Savings Insurance</t>
  </si>
  <si>
    <t>1. Group Protection Insurance</t>
  </si>
  <si>
    <t xml:space="preserve">2. Group Protection and Savings Insurance </t>
  </si>
  <si>
    <t>3. Group Other Protection and Savings Insurance</t>
  </si>
  <si>
    <t>Total Individual Protection &amp; Savings Insurance [sum 41 to 43]</t>
  </si>
  <si>
    <t>Total Group Protection &amp; Savings Insurance [sum 51 to 53]</t>
  </si>
  <si>
    <t>Total Commissions [39+69]</t>
  </si>
  <si>
    <t>Commissions Incurred during Current Period, PSI</t>
  </si>
  <si>
    <t>Value of total creation of units</t>
  </si>
  <si>
    <t>Investment income attributable to the funds before deduction of tax</t>
  </si>
  <si>
    <t>Increase (decrease) in the value of investments in the financial year</t>
  </si>
  <si>
    <t>Other income</t>
  </si>
  <si>
    <t>Total income [sum 11 to 14]</t>
  </si>
  <si>
    <t>Value of total cancellation of units</t>
  </si>
  <si>
    <t>Charges for management</t>
  </si>
  <si>
    <t>Charges in respect of tax on investment income</t>
  </si>
  <si>
    <t>Increase (decrease) in funds in financial year (19-29)</t>
  </si>
  <si>
    <t>Internal linked funds brought forward</t>
  </si>
  <si>
    <t>Value of actual units held by other internal linked funds</t>
  </si>
  <si>
    <t>Value of units or directly held assets deemed allocated to contracts</t>
  </si>
  <si>
    <t>Gross</t>
  </si>
  <si>
    <t>Protection and Savings Insurance - Non-Linked Business</t>
  </si>
  <si>
    <t>Protection and Savings Insurance - Linked Business</t>
  </si>
  <si>
    <t>Invested inside Saudi</t>
  </si>
  <si>
    <t>Invested outside Saudi</t>
  </si>
  <si>
    <t>Investment funds [27+28]</t>
  </si>
  <si>
    <t>Investment funds [23+24]</t>
  </si>
  <si>
    <t>Investment funds [53+54]</t>
  </si>
  <si>
    <t>Debt securities and fixed income [sum 30 to 33]</t>
  </si>
  <si>
    <t>Shares (common, preferred) [35+36]</t>
  </si>
  <si>
    <t>Real estate [38+39]</t>
  </si>
  <si>
    <t>Investment in subsidiaries and affiliates [41+42]</t>
  </si>
  <si>
    <t>Policyholders [sum 50 to 52]</t>
  </si>
  <si>
    <t>Debt securities and fixed income [sum 26 to 29]</t>
  </si>
  <si>
    <t>Shares (common, preferred) [31+32]</t>
  </si>
  <si>
    <t>Real estate [34+35]</t>
  </si>
  <si>
    <t>Total [sum 11 to 39]</t>
  </si>
  <si>
    <t>Debt securities and fixed income [sum 56 to 59]</t>
  </si>
  <si>
    <t>Shares (common, preferred) [61+62]</t>
  </si>
  <si>
    <t>Real estate [64+65]</t>
  </si>
  <si>
    <t>Reinsurance recoverables - Unearned Premium and PSI mathematical Reserves</t>
  </si>
  <si>
    <t>Surplus due to shareholders account</t>
  </si>
  <si>
    <t>Investment in subsidiaries and affiliates [67+68]</t>
  </si>
  <si>
    <t>(1) Total receivables net of doubtful debt reserves as per Article 69.2 (d) of the Implementing Regulations</t>
  </si>
  <si>
    <t>74.25.A = 11.16.A</t>
  </si>
  <si>
    <t>74.30.A = 11.17.A</t>
  </si>
  <si>
    <t>74.33.A = 11.18.A</t>
  </si>
  <si>
    <t>74.39.A = 11.20.A</t>
  </si>
  <si>
    <t>74.40.B = 21.62.A</t>
  </si>
  <si>
    <t>74.40.C = 21.63.A</t>
  </si>
  <si>
    <t>Asset/ Liability Analysis - Protection and Savings Insurance - Summarized Balance Sheet for Internal Linked Funds</t>
  </si>
  <si>
    <t>11.99.G = 12.159.G</t>
  </si>
  <si>
    <t>(5) Adjustments should be inserted manually, by SAMA, to reflect deductions reflecting non-compliance of asset concentration regulatory limits highlighted in Form 41 and exceeding maximum asset category limit</t>
  </si>
  <si>
    <t>33.11.A = 12.21.C + 12.21.E</t>
  </si>
  <si>
    <t>51.69.E = 12.15.C + 12.15.E</t>
  </si>
  <si>
    <t>54.49.H = 12.19.C + 12.19.E</t>
  </si>
  <si>
    <t>61.21.F + 61.22.F + 61.23.F = 12.14.C + 12.14.E</t>
  </si>
  <si>
    <t>61.24.F = 12.15.C + 12.15.E</t>
  </si>
  <si>
    <t>61.25.F = 12.16.C + 12.16.E</t>
  </si>
  <si>
    <t>61.27.F = 12.18.C + 12.18.E</t>
  </si>
  <si>
    <t>61.28.F = 12.19.C + 12.19.E</t>
  </si>
  <si>
    <t>61.36.F = 12.67.G</t>
  </si>
  <si>
    <t>61.37.F = 12.68.G</t>
  </si>
  <si>
    <t>63.29.B = 12.62.H</t>
  </si>
  <si>
    <t>63.29.F = 12.62.G</t>
  </si>
  <si>
    <t>64.279.S + 65.119.Q = 12.21.C + 12.21.E</t>
  </si>
  <si>
    <t>73.69.C = 12.30.C + 12.30.E</t>
  </si>
  <si>
    <t>Investment funds, PH, PSI</t>
  </si>
  <si>
    <t>42.26.C = 11.15.C + 11.15.E</t>
  </si>
  <si>
    <t>42.26.E = 11.45.G</t>
  </si>
  <si>
    <t>42.29.B = 11.16.A</t>
  </si>
  <si>
    <t>42.37.B = 11.18.A</t>
  </si>
  <si>
    <t>42.44.B = 11.21.A</t>
  </si>
  <si>
    <t>42.45.B = 11.22.A</t>
  </si>
  <si>
    <t>42.49.B = 11.23.A</t>
  </si>
  <si>
    <t>42.29.C = 11.16.C + 11.16.E</t>
  </si>
  <si>
    <t>42.29.E = 11.46.G</t>
  </si>
  <si>
    <t>42.34.C = 11.17.C + 11.17.E</t>
  </si>
  <si>
    <t>42.34.E = 11.47.G</t>
  </si>
  <si>
    <t>42.37.C = 11.18.C + 11.18.E</t>
  </si>
  <si>
    <t>42.37.E = 11.48.G</t>
  </si>
  <si>
    <t>42.40.E = 11.49.G</t>
  </si>
  <si>
    <t>42.44.C = 11.21.C + 11.21.E</t>
  </si>
  <si>
    <t>42.44.E = 11.51.G</t>
  </si>
  <si>
    <t>42.45.C = 11.22.C + 11.22.E</t>
  </si>
  <si>
    <t>42.49.C = 11.23.C + 11.23.E</t>
  </si>
  <si>
    <t>42.61.E = 11.56.G</t>
  </si>
  <si>
    <t>Not Due yet + Overdue for less than 90 days</t>
  </si>
  <si>
    <t>11.99.A = 12.159.A</t>
  </si>
  <si>
    <t>11.99.C = 12.159.C</t>
  </si>
  <si>
    <t>11.99.E = 12.159.E</t>
  </si>
  <si>
    <t>Linked assets equals linked liabilities and equity</t>
  </si>
  <si>
    <t>Non-linked assets equals non-linked liabilities and equity</t>
  </si>
  <si>
    <t>GHI assets equals GHI liabilities and equity</t>
  </si>
  <si>
    <t>Value of surplus units or directly held assets</t>
  </si>
  <si>
    <t>Form 67</t>
  </si>
  <si>
    <t>Expense Analysis - General Expenses Breakdown</t>
  </si>
  <si>
    <t>Revenue Analysis - Investment Income Breakdown by Type</t>
  </si>
  <si>
    <t>All Other Insurers</t>
  </si>
  <si>
    <t>All Other Policyholders</t>
  </si>
  <si>
    <t>All Other Counterparties</t>
  </si>
  <si>
    <t>Full Name of Insurer</t>
  </si>
  <si>
    <t>Full Name</t>
  </si>
  <si>
    <r>
      <t xml:space="preserve">Full Name of Counterparty </t>
    </r>
    <r>
      <rPr>
        <b/>
        <vertAlign val="superscript"/>
        <sz val="10"/>
        <rFont val="Arial"/>
        <family val="2"/>
      </rPr>
      <t>(1)</t>
    </r>
  </si>
  <si>
    <t>All Other Lenders</t>
  </si>
  <si>
    <r>
      <t xml:space="preserve">Name of Lender </t>
    </r>
    <r>
      <rPr>
        <b/>
        <vertAlign val="superscript"/>
        <sz val="10"/>
        <rFont val="Arial"/>
        <family val="2"/>
      </rPr>
      <t>(1)</t>
    </r>
  </si>
  <si>
    <t>Revenue Analysis - Premiums Breakdown by Line of Business</t>
  </si>
  <si>
    <t>Solvency Analysis - Statement of Solvency</t>
  </si>
  <si>
    <t>11.62.G = 12.20.G</t>
  </si>
  <si>
    <t>[M] = C+F+I+L</t>
  </si>
  <si>
    <t>74.40.K = 11.12.G</t>
  </si>
  <si>
    <t>Investment book value, PH</t>
  </si>
  <si>
    <t>Counterparty Analysis - Reinsurance Contributions and Recoveries by Line of Business</t>
  </si>
  <si>
    <t>Other tangible assets</t>
  </si>
  <si>
    <t>Form 66</t>
  </si>
  <si>
    <t>Liability Analysis - Breakdown of Borrowings by Lender</t>
  </si>
  <si>
    <t>Lenders</t>
  </si>
  <si>
    <t>Solvency Analysis - Calculation of Required Solvency Margin - General and Health Insurance</t>
  </si>
  <si>
    <t>Solvency Analysis - Calculation of Required Solvency Margin - Protection and Savings Insurance</t>
  </si>
  <si>
    <t>Required margin (General and Health Insurance)</t>
  </si>
  <si>
    <t>General and Health Insurance</t>
  </si>
  <si>
    <t>Related to General and Health Insurance</t>
  </si>
  <si>
    <t>Total [29+49+69+71]</t>
  </si>
  <si>
    <t>Total [sum 11 to 18]</t>
  </si>
  <si>
    <t>Total [sum 21 to 28]</t>
  </si>
  <si>
    <t>Total [sum 31 to 38]</t>
  </si>
  <si>
    <t>[G] = A+C+E</t>
  </si>
  <si>
    <t>[H] = B+D+F</t>
  </si>
  <si>
    <t>Employees terminal benefits</t>
  </si>
  <si>
    <t>Schedule 4 - Linked investments inside KSA</t>
  </si>
  <si>
    <t>Schedule 5 - Linked investments outside KSA</t>
  </si>
  <si>
    <t>Schedule 6 - Total linked Investments</t>
  </si>
  <si>
    <t>Schedule 1 - Investments inside KSA (Non-Linked Investments in the case of PSI)</t>
  </si>
  <si>
    <t>Schedule 2 - Investments outside KSA (Non-Linked Investments in the case of PSI)</t>
  </si>
  <si>
    <t>Schedule 3 - Total Investments (Non-Linked Investments in the case of PSI)</t>
  </si>
  <si>
    <t>Total [sum 71 to 83]</t>
  </si>
  <si>
    <t>Total [sum 91 to 103]</t>
  </si>
  <si>
    <t>Total [sum 111 to 123]</t>
  </si>
  <si>
    <t>[E] = sum A to D</t>
  </si>
  <si>
    <t>[J] = sum F to I</t>
  </si>
  <si>
    <t>[O] = sum K to N</t>
  </si>
  <si>
    <t>[T] = sum P to S</t>
  </si>
  <si>
    <t>Schedule 6 - Valuation Summary of Group With-Profit Policies</t>
  </si>
  <si>
    <t>Schedule 5 - Valuation Summary of Non-linked rider benefits attached to Individual Investment Linked Policies</t>
  </si>
  <si>
    <t>Total [sum 111 to 120]</t>
  </si>
  <si>
    <t>Schedule 7 - Valuation Summary of Rider Benefits attached to Group With-Profit Policies</t>
  </si>
  <si>
    <t>Schedule 8 - Valuation Summary of Group Without-Profit Policies</t>
  </si>
  <si>
    <t>Schedule 9 - Valuation Summary of Rider Benefits attached to Group Without-Profit Policies</t>
  </si>
  <si>
    <t>Schedule 10 - Valuation Summary of Non-linked rider benefits attached to Group Investment Linked Policies</t>
  </si>
  <si>
    <t>Mathematical Reserves (linked)</t>
  </si>
  <si>
    <t>Mathematical Reserves (non-linked)</t>
  </si>
  <si>
    <t>(a) Counterparties whose accounts represent 10% or more of the total category (Agents, Brokers, Policyholders, Reinsurers, TPAs) receivable/payable, or</t>
  </si>
  <si>
    <t>(b) Counterparties whose annual premium volume is 10% or more of total category (Agents, Brokers, Policyholders, Reinsurers, TPAs) direct written premium</t>
  </si>
  <si>
    <t>Book Value</t>
  </si>
  <si>
    <t>Total for Individual Non-Linked Policies [59+109+129]</t>
  </si>
  <si>
    <t>Total [sum 161 to 170]</t>
  </si>
  <si>
    <t>Total for Group With-Profit Policies [159 + 179]</t>
  </si>
  <si>
    <t>Total [sum 211 to 220]</t>
  </si>
  <si>
    <t>Total for Group Without-Profit Policies [209+229]</t>
  </si>
  <si>
    <t>Total [sum 241 to 250]</t>
  </si>
  <si>
    <t>Total for Group Non-Linked Policies [189+239+259]</t>
  </si>
  <si>
    <t>Total for Non-Linked Policies [139+269]</t>
  </si>
  <si>
    <t>Schedule 1 - Valuation Summary of Individual Investment Linked Policies</t>
  </si>
  <si>
    <t>Schedule 2 - Valuation Summary of Rider Benefits attached to Individual Investment Policies</t>
  </si>
  <si>
    <t>Schedule 3 - Valuation Summary of Group Investment Linked Plans</t>
  </si>
  <si>
    <t>Schedule 7 - Total Insurance</t>
  </si>
  <si>
    <t>1. Accident and Liability Insurance: [sum 431 to 443]</t>
  </si>
  <si>
    <t>Total General and Health Insurance [sum 431 to 454]</t>
  </si>
  <si>
    <t>Total P&amp;S Insurance - Individual [sum 461 to 463]</t>
  </si>
  <si>
    <t>Total P&amp;S Insurance - Group [sum 471 to 473]</t>
  </si>
  <si>
    <t>Total Protection and Savings Insurance [469+479]</t>
  </si>
  <si>
    <t>Total [459+489]</t>
  </si>
  <si>
    <t>Schedule 3 - Total Expenses</t>
  </si>
  <si>
    <t>Total Expenses [sum 51 to 61]</t>
  </si>
  <si>
    <t>Schedule 4 - Valuation Summary of Rider Benefits attached to Group Investment Linked Plans</t>
  </si>
  <si>
    <t>Total for Group Investment Linked Policies [79 + 99]</t>
  </si>
  <si>
    <t>Total for Investment Linked Policies [59 + 109]</t>
  </si>
  <si>
    <t>Total for Individual Investment Linked Policies [29 + 49]</t>
  </si>
  <si>
    <t>Liability Analysis - Mathematical Reserves - Protection and Savings Insurance (Valuation Summary of Investment Linked Policies)</t>
  </si>
  <si>
    <t>Investment Reserves for Direct Business</t>
  </si>
  <si>
    <t>Non - Investment Reserves</t>
  </si>
  <si>
    <t>Amount of Net Non - Investment Reserves</t>
  </si>
  <si>
    <t>Total Shareholders Equity [sum 91 to 95]</t>
  </si>
  <si>
    <t>Total Shareholders Liabilities [sum 61 to 83]</t>
  </si>
  <si>
    <t>Total Policyholders Equity [sum 41 to 45]</t>
  </si>
  <si>
    <t>Total Policyholders Liabilities [sum 11 to 33]</t>
  </si>
  <si>
    <t>Total Liabilities [sum 111 to 133]</t>
  </si>
  <si>
    <t>Total Equity [sum 141 to 145]</t>
  </si>
  <si>
    <t>Form 45</t>
  </si>
  <si>
    <t>Asset Analysis - Breakdown of Receivables and Doubtful Debt Reserve</t>
  </si>
  <si>
    <t>Overdue for 180 to 360 days</t>
  </si>
  <si>
    <t>Overdue for more than 360 days</t>
  </si>
  <si>
    <t>Schedule 4 - Net Receivables</t>
  </si>
  <si>
    <t>Other General and Health Insurance premiums</t>
  </si>
  <si>
    <t>Total General and Health Insurance [sum 11 to 34]</t>
  </si>
  <si>
    <t>Total Commissions - General and Health Insurance [sum 11 to 34]</t>
  </si>
  <si>
    <t>General and Health Insurance Assets</t>
  </si>
  <si>
    <t xml:space="preserve"> PH General and Health Insurance Assets</t>
  </si>
  <si>
    <t>SH General and Health Insurance Assets</t>
  </si>
  <si>
    <t>General and Health Insurance premiums due within 90 days</t>
  </si>
  <si>
    <t>Expense Analysis - Claims Breakdown by Line of Business - Protection and Savings Insurance</t>
  </si>
  <si>
    <t>Required margin (Protection and Savings Insurance)</t>
  </si>
  <si>
    <t>Total - General and Health Insurance [sum 11 to 34]</t>
  </si>
  <si>
    <t>Form 76</t>
  </si>
  <si>
    <t>Gross Written Premiums from Renewals</t>
  </si>
  <si>
    <t>Gross Written Premiums from New Business</t>
  </si>
  <si>
    <t>Full Name of Related Party</t>
  </si>
  <si>
    <t>Opening Balance</t>
  </si>
  <si>
    <t>Closing Balance</t>
  </si>
  <si>
    <t>Aggregate Value of Transactions</t>
  </si>
  <si>
    <t>55.39.D = 21.14.A</t>
  </si>
  <si>
    <t>55.39.H = 21.32.A</t>
  </si>
  <si>
    <t>55.69.L = 21.14.C</t>
  </si>
  <si>
    <t>55.69.P = 21.32.C</t>
  </si>
  <si>
    <t>56.79.B = 21.13.A</t>
  </si>
  <si>
    <t>56.79.D = 21.31.A</t>
  </si>
  <si>
    <t>56.79.F = 21.13.C</t>
  </si>
  <si>
    <t>56.79.H = 21.31.C</t>
  </si>
  <si>
    <t>Form 56</t>
  </si>
  <si>
    <t>42.53.B = 11.24.A</t>
  </si>
  <si>
    <t>42.53.C = 11.24.C + 11.24.E</t>
  </si>
  <si>
    <t>Receivables from Reinsurers PH, PSI</t>
  </si>
  <si>
    <t>44.15.F = 11.24.A</t>
  </si>
  <si>
    <t>44.35.F = 11.24.C + 11.24.E</t>
  </si>
  <si>
    <t>Receivables from reinsurers, PH, GHI</t>
  </si>
  <si>
    <t>Receivables from reinsurers, PH, PSI</t>
  </si>
  <si>
    <t>45.75.F = 11.84.G</t>
  </si>
  <si>
    <t>Gross unearned premium reserve, GHI</t>
  </si>
  <si>
    <t>Reinsurance share unearned premium reserve, GHI</t>
  </si>
  <si>
    <t>Gross other reserves, GHI</t>
  </si>
  <si>
    <t>Form 57</t>
  </si>
  <si>
    <t>Related Party Analysis</t>
  </si>
  <si>
    <t>42, 69</t>
  </si>
  <si>
    <t>Total Gross Written Premiums</t>
  </si>
  <si>
    <t>Prior
Period</t>
  </si>
  <si>
    <t>Number of Policies Written from New Business</t>
  </si>
  <si>
    <t>Number of Policies Written from Renewals</t>
  </si>
  <si>
    <t>Total Number of Policies Written</t>
  </si>
  <si>
    <t>[K] = G+I</t>
  </si>
  <si>
    <t>[L] = H+J</t>
  </si>
  <si>
    <t>Revenue/ Expense Analysis - Number of Policies and Claims</t>
  </si>
  <si>
    <t>Protection and Savings Insurance</t>
  </si>
  <si>
    <t>Protection and Savings Insurance business</t>
  </si>
  <si>
    <t>Related to Protection and Savings Insurance</t>
  </si>
  <si>
    <t>Counterparty Analysis - Business Volume for Major Agents, Brokers and TPAs</t>
  </si>
  <si>
    <t>Agents, Brokers, and TPAs</t>
  </si>
  <si>
    <t>Agents, Brokers, and TPAs [sum 46 to 48]</t>
  </si>
  <si>
    <t>TPAs</t>
  </si>
  <si>
    <t>All Other TPAs</t>
  </si>
  <si>
    <t>Schedule 3 - TPAs</t>
  </si>
  <si>
    <t>Receivables from agents, brokers, and TPAs, PH, GHI</t>
  </si>
  <si>
    <t>Receivables from agents, brokers, and TPAs, PH, PSI</t>
  </si>
  <si>
    <t>Total Net Receivables from agents, brokers, and TPAs</t>
  </si>
  <si>
    <t>Payables to agents, brokers, and TPAs PH, GHI</t>
  </si>
  <si>
    <t>Receivables from agents, brokers, and TPAs PH, PSI</t>
  </si>
  <si>
    <t>Payables to agents, brokers, and TPAs, PH, PSI</t>
  </si>
  <si>
    <t>Mathematical reserves (Protection and Savings Insurance)</t>
  </si>
  <si>
    <t>Mathematical reserves (linked), PSI</t>
  </si>
  <si>
    <t>Mathematical reserves (non-linked), PSI</t>
  </si>
  <si>
    <t>[AA]</t>
  </si>
  <si>
    <t>Protection and Savings Insurance Assets</t>
  </si>
  <si>
    <t>PH Protection and Savings Insurance Assets</t>
  </si>
  <si>
    <t>SH Protection and Savings Insurance Assets</t>
  </si>
  <si>
    <t>[F] = B+C+D-E</t>
  </si>
  <si>
    <t>Gross written premiums, GHI</t>
  </si>
  <si>
    <t>Net written premiums, GHI</t>
  </si>
  <si>
    <t>Investments, GHI</t>
  </si>
  <si>
    <t>Cash and cash equivalents, PH, GHI</t>
  </si>
  <si>
    <t>Investments in deposits at financial institutions, PH, GHI</t>
  </si>
  <si>
    <t>Investments in loans, PH, GHI</t>
  </si>
  <si>
    <t>Investments in debt securities and fixed income, PH, GHI</t>
  </si>
  <si>
    <t>Investments in shares, PH, GHI</t>
  </si>
  <si>
    <t>73.39.C = 12.30.A</t>
  </si>
  <si>
    <t>Investments in real estate, PH, GHI</t>
  </si>
  <si>
    <t>Total receivables, PH, GHI</t>
  </si>
  <si>
    <t>Receivables from agents and brokers, PH, GHI</t>
  </si>
  <si>
    <t>Receivables from policyholders, PH, GHI</t>
  </si>
  <si>
    <t>Receivables from other insurers, PH, GHI</t>
  </si>
  <si>
    <t>Other receivables, PH, GHI</t>
  </si>
  <si>
    <t>Accrued interst, rent, income, PH, GHI</t>
  </si>
  <si>
    <t>Prepaid expenses, PH, GHI</t>
  </si>
  <si>
    <t>Tangible assets, PH, GHI</t>
  </si>
  <si>
    <t>Other assets, PH, GHI</t>
  </si>
  <si>
    <t>Payables to policyholders, PH, GHI</t>
  </si>
  <si>
    <t>Reinsurance premium ceded, GHI</t>
  </si>
  <si>
    <t>Reinsurance claims recovered, GHI</t>
  </si>
  <si>
    <t>Payables to other insurers, PH, GHI</t>
  </si>
  <si>
    <t>Other payables, PH, GHI</t>
  </si>
  <si>
    <t>Reinsurance payables, PH, GHI</t>
  </si>
  <si>
    <t>Direct insurance gross written premiums, GHI</t>
  </si>
  <si>
    <t>Reinsurance assumed gross written premiums, GHI</t>
  </si>
  <si>
    <t>Reinsurance ceded, GHI</t>
  </si>
  <si>
    <t>Change in unearned premium, GHI</t>
  </si>
  <si>
    <t>Net earned premiums, GHI</t>
  </si>
  <si>
    <t>Discount Rate</t>
  </si>
  <si>
    <t>Commissions earned, GHI</t>
  </si>
  <si>
    <t>Unearned commissions, GHI, current period</t>
  </si>
  <si>
    <t>Investments in shares (common, preferred), PH, GHI</t>
  </si>
  <si>
    <t>Other Investments, PH, GHI</t>
  </si>
  <si>
    <t>Gross claims paid, GHI</t>
  </si>
  <si>
    <t>Claims ceded, GHI</t>
  </si>
  <si>
    <t>Net claims paid, GHI</t>
  </si>
  <si>
    <t>Change in claims outstanding, GHI</t>
  </si>
  <si>
    <t>Change in claims IBNR, GHI</t>
  </si>
  <si>
    <t>Gross claims incurred, GHI</t>
  </si>
  <si>
    <t>General expenses, PH, GHI, current period</t>
  </si>
  <si>
    <t>General expenses, PH, GHI, prior period</t>
  </si>
  <si>
    <t>Technical reserves, PSI</t>
  </si>
  <si>
    <t>Investments, PSI</t>
  </si>
  <si>
    <t>Cash and cash equivalents, PH, PSI</t>
  </si>
  <si>
    <t>Investments in deposits at financial institutions, PH, PSI</t>
  </si>
  <si>
    <t>Investments in loans, PH, PSI</t>
  </si>
  <si>
    <t>Investments in debt securities and fixed income, PH, PSI</t>
  </si>
  <si>
    <t>Investments in shares, PH, PSI</t>
  </si>
  <si>
    <t>Investments in real estate, PH, PSI</t>
  </si>
  <si>
    <t>Total receivables, PH, PSI</t>
  </si>
  <si>
    <t>Receivables fromagents and brokers, PH, PSI</t>
  </si>
  <si>
    <t>Receivables from policyholders, PH, PSI</t>
  </si>
  <si>
    <t>Receivables from other insurers, PH, PSI</t>
  </si>
  <si>
    <t>Other receivables, PH, PSI</t>
  </si>
  <si>
    <t>Accrued interst, rent, income, PH, PSI</t>
  </si>
  <si>
    <t>Prepaid expenses, PH, PSI</t>
  </si>
  <si>
    <t>Tangible assets, PH, PSI</t>
  </si>
  <si>
    <t>Other assets, PH, PSI</t>
  </si>
  <si>
    <t>Payables to policyholders, PH, PSI</t>
  </si>
  <si>
    <t>Reinsurance premium ceded, PSI</t>
  </si>
  <si>
    <t>Reinsurance claims recovered, PSI</t>
  </si>
  <si>
    <t>Payables to other insurers, PH, PSI</t>
  </si>
  <si>
    <t>Other payables PH, PSI</t>
  </si>
  <si>
    <t>Reinsurance payables, PH, PSI</t>
  </si>
  <si>
    <t>Mathematical reserves, PSI</t>
  </si>
  <si>
    <t>Direct insurance gross written premiums, PSI</t>
  </si>
  <si>
    <t>Reinsurance assumed gross written premiums, PSI</t>
  </si>
  <si>
    <t>Gross written premiums, PSI</t>
  </si>
  <si>
    <t>Reinsurance ceded, PSI</t>
  </si>
  <si>
    <t>Net written premiums, PSI</t>
  </si>
  <si>
    <t>Change in unearned premium, PSI</t>
  </si>
  <si>
    <t>Net earned premiums, PSI</t>
  </si>
  <si>
    <t>Commissions earned, PSI</t>
  </si>
  <si>
    <t>Unearned commissions, PSI, current period</t>
  </si>
  <si>
    <t>Investments in shares (common, preferred), PH, PSI</t>
  </si>
  <si>
    <t>Other Investments, PH, PSI</t>
  </si>
  <si>
    <t>Gross claims paid, PSI</t>
  </si>
  <si>
    <t>General expenses, PH, PSI, current period</t>
  </si>
  <si>
    <t>(1) Only captives whose Captive GWP exceeds 5% of total Captive GWP should be included; all remaining captives should be grouped and reported under one caption (line 30)</t>
  </si>
  <si>
    <t>General expenses, PH, PSI, prior period</t>
  </si>
  <si>
    <t>Total Insurance</t>
  </si>
  <si>
    <t>[E] = A*C*D</t>
  </si>
  <si>
    <t>[G] = avg (M,N,O)</t>
  </si>
  <si>
    <t>[H] = avg (P,Q,R)</t>
  </si>
  <si>
    <t>[K] = G*I*J</t>
  </si>
  <si>
    <t xml:space="preserve">Method 1 - Premium basis </t>
  </si>
  <si>
    <t xml:space="preserve">Method 2 - Claims basis </t>
  </si>
  <si>
    <t>Reinsurance Share of Gross Capital at Risk</t>
  </si>
  <si>
    <t>Accrued Interest During Current Period</t>
  </si>
  <si>
    <t>Payments Made During Current Period</t>
  </si>
  <si>
    <t>Borrowings Description</t>
  </si>
  <si>
    <t>41, 42</t>
  </si>
  <si>
    <t>Protection and savings insurance</t>
  </si>
  <si>
    <t>Total assets equals to total liabilities and equity</t>
  </si>
  <si>
    <t>(3) All assets associated with the 'linked business' of the Protection and Savings insurance shall be excluded for the purposes of calculating Solvency Margin (Article 65.1)</t>
  </si>
  <si>
    <t>Total Protection and Savings Insurance [49+59]</t>
  </si>
  <si>
    <t>Total General and Protection and Savings Insurance [39+69]</t>
  </si>
  <si>
    <t>Validation</t>
  </si>
  <si>
    <t>Total underwriting expenses [sum 37 to 40]</t>
  </si>
  <si>
    <t>Operational and Technical expenses</t>
  </si>
  <si>
    <t>Total Admissible Assets [sum 11 to 15]</t>
  </si>
  <si>
    <t>(4) As per Article 65 (2) of the Implementing Regulations, the maximum limit per asset category of total assets is 20%</t>
  </si>
  <si>
    <t>Total [sum 51 to 60]</t>
  </si>
  <si>
    <t>[H]=D+F</t>
  </si>
  <si>
    <t>[I]=E+G</t>
  </si>
  <si>
    <t>1. Protection Insurance - Group Business [62+63]</t>
  </si>
  <si>
    <t>2. Protection and Savings Insurance - Group Business [65+66]</t>
  </si>
  <si>
    <t>3. Other Protection and Savings Insurance - Group Business [68+69]</t>
  </si>
  <si>
    <t>Total P&amp;S Insurance - Group Business [61+64+67]</t>
  </si>
  <si>
    <t>Total Protection and Savings Insurance [59 + 79]</t>
  </si>
  <si>
    <t>Total Insurance [39+89]</t>
  </si>
  <si>
    <t>Total P&amp;S Insurance - Individual Business [41+44+47]</t>
  </si>
  <si>
    <t>Net Change During Current Period [59-69]</t>
  </si>
  <si>
    <t>Total out [sum 61 to 65]</t>
  </si>
  <si>
    <t>Total in [51+52]</t>
  </si>
  <si>
    <t>In Force - End of Period [79+81]</t>
  </si>
  <si>
    <t>Total in [91+92]</t>
  </si>
  <si>
    <t>Total out [sum 101 to 105]</t>
  </si>
  <si>
    <t>Net Change During Current Period [99-109]</t>
  </si>
  <si>
    <t>In Force - End of Period [119+121]</t>
  </si>
  <si>
    <r>
      <t>Gross Written Premium</t>
    </r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(GWP)</t>
    </r>
  </si>
  <si>
    <t>(2) Grand total over past 12 months</t>
  </si>
  <si>
    <t>Total Shareholders Expenses [sum 31 to 41]</t>
  </si>
  <si>
    <t>Other Nationality Employees [18+19]</t>
  </si>
  <si>
    <t>Receivables from other insurers, GHI</t>
  </si>
  <si>
    <t>Reinsurance payables, GHI</t>
  </si>
  <si>
    <t>Reinsurance payables, PSI</t>
  </si>
  <si>
    <t>53.29.C = 21.14.A</t>
  </si>
  <si>
    <t>53.29.D = 21.14.B</t>
  </si>
  <si>
    <t>53.49.C = 21.14.C</t>
  </si>
  <si>
    <t>53.49.D = 21.14.D</t>
  </si>
  <si>
    <t>54.29.H = 12.19.A</t>
  </si>
  <si>
    <t>Payables to other insurers, GHI</t>
  </si>
  <si>
    <t>Receivables from other insurers, PSI</t>
  </si>
  <si>
    <t>Payables to other  insurers, PSI</t>
  </si>
  <si>
    <t xml:space="preserve">Counterparty Analysis - Receivables/ Payables for Other Insurers </t>
  </si>
  <si>
    <t>Commissions Incurred during Current Period, GHI</t>
  </si>
  <si>
    <t>62.39.E + 62.39.F + 62.39.G + 62.39.H = 12.25.A</t>
  </si>
  <si>
    <t>No. of Lives</t>
  </si>
  <si>
    <t>Present Value of Sums Assured or Annuities per Annum, Including Vested Reversionary Bonuses</t>
  </si>
  <si>
    <t>Form 95</t>
  </si>
  <si>
    <t>Non-Financial Information - Company Information</t>
  </si>
  <si>
    <t>Establishment Date</t>
  </si>
  <si>
    <t>Head Office</t>
  </si>
  <si>
    <t>Number of Branches</t>
  </si>
  <si>
    <t>Share of Foreign Partner
(%)</t>
  </si>
  <si>
    <t>In Saudi</t>
  </si>
  <si>
    <t>Abroad</t>
  </si>
  <si>
    <t>Branches Names</t>
  </si>
  <si>
    <t>Establishment Date of Branches</t>
  </si>
  <si>
    <t xml:space="preserve">National Wide Head Office </t>
  </si>
  <si>
    <t>Form 94 - Non-Financial Information - Company Information</t>
  </si>
  <si>
    <t>Schedule 1 - For all companies operating in Saudi Arabia</t>
  </si>
  <si>
    <t>Schedule 2 - For companies operating in Saudi Arabia but registered outside Saudi Arabia</t>
  </si>
  <si>
    <t>41.69.H + 41.129.H = 11.12.C +11.12.E</t>
  </si>
  <si>
    <t>42.11.C = 11.11.C + 11.11.E</t>
  </si>
  <si>
    <t>42.11.E = 11.41.G</t>
  </si>
  <si>
    <t>42.15.C = 11.13.C + 11.13.E</t>
  </si>
  <si>
    <t>42.15.E = 11.43.G</t>
  </si>
  <si>
    <t>42.20.C = 11.14.C + 11.14.E</t>
  </si>
  <si>
    <t>42.20.E = 11.44.G</t>
  </si>
  <si>
    <t>44.11.F + 44.12.F + 44.13.F = 11.22.A</t>
  </si>
  <si>
    <t>44.19.F = 11.28.A</t>
  </si>
  <si>
    <t>Reinsurance/ recoverables(Claims, IBNR, Expenses),PH,PSI</t>
  </si>
  <si>
    <t>Reinsurance recoverables(Unearned Premium),PH,PSI</t>
  </si>
  <si>
    <t>Receivables from policyholders PH, GHI</t>
  </si>
  <si>
    <t>51.69.B = 11.23.A</t>
  </si>
  <si>
    <t>51.69.D = 11.23.C + 11.23.E</t>
  </si>
  <si>
    <t>61.11.F + 61.12.F + 61.13.F = 12.14.A</t>
  </si>
  <si>
    <t>61.14.F = 12.15.A</t>
  </si>
  <si>
    <t>61.15.F = 12.16.A</t>
  </si>
  <si>
    <t>61.17.F = 12.18.A</t>
  </si>
  <si>
    <t>61.18.F = 12.19.A</t>
  </si>
  <si>
    <t>76.79.E + 76.149.E + 76.219.E + 76.289.E + 76.359.E + 76.429.E  = 21.13.E</t>
  </si>
  <si>
    <t>76.79.O + 76.149.O + 76.219.O + 76.289.O + 76.359.O + 76.429.O = 21.31.E</t>
  </si>
  <si>
    <t>76.79.J + 76.149.J + 76.219.J + 76.289.J + 76.359.J + 76.429.J = 56.79.K</t>
  </si>
  <si>
    <t>76.79.T + 76.149.T + 76.219.T + 76.289.T + 76.359.T + 76.429.T  = 56.79.M</t>
  </si>
  <si>
    <t>(1) Counterparties are individual entities or a group of related entities where the amount of invested assets exceeds 5% of Total Assets</t>
  </si>
  <si>
    <t>84.29.A = 21.51.A</t>
  </si>
  <si>
    <t>84.29.B = 21.51.B</t>
  </si>
  <si>
    <t>84.29.C = 21.51.C</t>
  </si>
  <si>
    <t>84.29.D = 21.51.D</t>
  </si>
  <si>
    <t>84.49.E = 22.31.A</t>
  </si>
  <si>
    <t>84.49.F = 22.31.B</t>
  </si>
  <si>
    <t>85.39.E = 21.38.A</t>
  </si>
  <si>
    <t>85.69.E = 21.38.C</t>
  </si>
  <si>
    <r>
      <t xml:space="preserve">Other assets </t>
    </r>
    <r>
      <rPr>
        <b/>
        <vertAlign val="superscript"/>
        <sz val="8"/>
        <rFont val="Arial"/>
        <family val="2"/>
      </rPr>
      <t>(6)</t>
    </r>
  </si>
  <si>
    <t>(6) Other assets must not include intangible assets which are blocked so that they will not be used in the calculation of admissible assets</t>
  </si>
  <si>
    <t>Commissions Incurred During Current Period</t>
  </si>
  <si>
    <t>Deferred Commissions Paid at Start of Period</t>
  </si>
  <si>
    <t>Present Value of Annual Premiums</t>
  </si>
  <si>
    <t xml:space="preserve">Alteration to Reserves for </t>
  </si>
  <si>
    <t>Amount of Net Mathematical Reserves</t>
  </si>
  <si>
    <t>Other Reserves</t>
  </si>
  <si>
    <r>
      <t>(1)</t>
    </r>
    <r>
      <rPr>
        <sz val="10"/>
        <rFont val="Arial"/>
        <family val="2"/>
      </rPr>
      <t xml:space="preserve"> shall not be less than SR 200 Million (Insurance Law, Article 3.3)</t>
    </r>
  </si>
  <si>
    <r>
      <t>(1)</t>
    </r>
    <r>
      <rPr>
        <sz val="10"/>
        <rFont val="Arial"/>
        <family val="2"/>
      </rPr>
      <t xml:space="preserve"> The capital of a re-insurance company or an insurance company engaged at the same time in re-insurance activities</t>
    </r>
  </si>
  <si>
    <t>Total [sum 31 to 39]</t>
  </si>
  <si>
    <r>
      <t xml:space="preserve">Calculation of Solvency Margin - Protection and Savings Insurance </t>
    </r>
    <r>
      <rPr>
        <b/>
        <vertAlign val="superscript"/>
        <sz val="10"/>
        <rFont val="Arial"/>
        <family val="2"/>
      </rPr>
      <t>(1)</t>
    </r>
  </si>
  <si>
    <t>Receivables [sum 45 to 65]</t>
  </si>
  <si>
    <t>Current Cash Surrender Value</t>
  </si>
  <si>
    <t>Mortality  Table</t>
  </si>
  <si>
    <t>Morbidity Table</t>
  </si>
  <si>
    <t>Reinsurance Accepted</t>
  </si>
  <si>
    <t>[P]=M+N-O</t>
  </si>
  <si>
    <t>[S] = P+Q+R</t>
  </si>
  <si>
    <t>Schedule 1 - Valuation Summary of Individual With-Profit Policies</t>
  </si>
  <si>
    <t>Schedule 2 - Valuation Summary of Rider Benefits attached to Individual With-Profit Policies</t>
  </si>
  <si>
    <t>[K] = sum A to J</t>
  </si>
  <si>
    <t>Amount of Sums Assured or Annuities per Annum</t>
  </si>
  <si>
    <t>Current Account Balance</t>
  </si>
  <si>
    <t>Mortality Table</t>
  </si>
  <si>
    <t>Direct Business</t>
  </si>
  <si>
    <t>Schedule 3 - Valuation Summary of Individual Without-Profit Policies</t>
  </si>
  <si>
    <t>Schedule 4 - Valuation Summary of Rider Benefits attached to Individual Without-Profit Policies</t>
  </si>
  <si>
    <t>Total [sum 81 to 90]</t>
  </si>
  <si>
    <t>Total [sum 61 to 70]</t>
  </si>
  <si>
    <t>Total for Individual With Profits [29 + 49]</t>
  </si>
  <si>
    <t>Total for Individual Without Profit Policies [79 + 99]</t>
  </si>
  <si>
    <t>Total [sum 141 to 150]</t>
  </si>
  <si>
    <t>Total [sum 191 to 200]</t>
  </si>
  <si>
    <t>Liability Analysis - Mathematical Reserves - Protection and Savings Insurance (Valuation Summary of Non-linked Policies)</t>
  </si>
  <si>
    <t>71.89.A = 21.11.C</t>
  </si>
  <si>
    <t>71.89.B = 21.12.C</t>
  </si>
  <si>
    <t>71.89.C = 21.13.C</t>
  </si>
  <si>
    <t>71.89.F = 21.14.C</t>
  </si>
  <si>
    <t>71.89.G = 21.15.C</t>
  </si>
  <si>
    <t>71.89.J = 21.16.C</t>
  </si>
  <si>
    <t>71.89.K = 21.17.C</t>
  </si>
  <si>
    <t>Sum Assured</t>
  </si>
  <si>
    <t>Schedule 1 - Individual Business</t>
  </si>
  <si>
    <t>Schedule 2 - Group Business</t>
  </si>
  <si>
    <t>Schedule 3 - Total Business</t>
  </si>
  <si>
    <t>1. Protection Insurance - Individual Business</t>
  </si>
  <si>
    <t>2. Protection and Savings Insurance - individual Business</t>
  </si>
  <si>
    <t>3. Other Protection and Savings Insurance - Individual Business</t>
  </si>
  <si>
    <t>1. Protection Insurance - Individual Business [42+43]</t>
  </si>
  <si>
    <t>2. Protection and Savings Insurance - Individual Business [45+46]</t>
  </si>
  <si>
    <t>3. Other Protection and Savings Insurance - Individual Business [48+49]</t>
  </si>
  <si>
    <t>Green</t>
  </si>
  <si>
    <t>2. Protection and Savings Insurance - Individual Business</t>
  </si>
  <si>
    <t>Total P&amp;S - Individual Business [sum 41 to 43]</t>
  </si>
  <si>
    <t>1. Protection Insurance - Group Business</t>
  </si>
  <si>
    <t>2. Protection and Savings Insurance - Group Business</t>
  </si>
  <si>
    <t>3. Other Protection and Savings Insurance - Group Business</t>
  </si>
  <si>
    <t>(1) Only include related parties whose aggregate value of transactions exceeds 5% of the total value of transactions</t>
  </si>
  <si>
    <t>Total P&amp;S - Group Business [sum 51 to 53]</t>
  </si>
  <si>
    <t>Total Commissions - P&amp;S - Individual Business [sum 41 to 43]</t>
  </si>
  <si>
    <t>Total Commissions - P&amp;S - Group Business [sum 51 to 53]</t>
  </si>
  <si>
    <t>2. Protection and Savings Insurance - Individual</t>
  </si>
  <si>
    <t>1. Protection Insurance - Individual</t>
  </si>
  <si>
    <t>3. Other Protection and Savings Insurance - Individual</t>
  </si>
  <si>
    <t>Total - P&amp;S Insurance - Individual [sum 41 to 43]</t>
  </si>
  <si>
    <t>1. Protection Insurance - Group</t>
  </si>
  <si>
    <t>3. Other Protection and Savings Insurance - Group</t>
  </si>
  <si>
    <t>2. Protection and Savings Insurance - Group</t>
  </si>
  <si>
    <t>Total - P&amp;S Insurance - Group [sum 51 to 53]</t>
  </si>
  <si>
    <t>Total - Protection and Savings Insurance [49+59]</t>
  </si>
  <si>
    <t>Total [39+69]</t>
  </si>
  <si>
    <t>Gross Written Premiums, GHI, Current Period</t>
  </si>
  <si>
    <t>Gross Written Premiums, GHI, Prior Period</t>
  </si>
  <si>
    <t>Gross Written Premiums, PSI, Current Period</t>
  </si>
  <si>
    <t>Gross Written Premiums, PSI, Prior Period</t>
  </si>
  <si>
    <t>Total P&amp;S Insurance - Individual [sum 41 to 43]</t>
  </si>
  <si>
    <t>Total P&amp;S Insurance - Group [sum 51 to 53]</t>
  </si>
  <si>
    <t>Total General and Health Insurance [sum 81 to 104]</t>
  </si>
  <si>
    <t xml:space="preserve">Name of internal linked fund </t>
  </si>
  <si>
    <t>Valuation price per unit</t>
  </si>
  <si>
    <t xml:space="preserve">Total actual numbers of units in force </t>
  </si>
  <si>
    <t xml:space="preserve">Value of total actual units in force </t>
  </si>
  <si>
    <t>Value of  actual units in force excluding those held by other internal linked funds</t>
  </si>
  <si>
    <t>[F] = D-E</t>
  </si>
  <si>
    <t>Applicable Fee Rate (AFR) =</t>
  </si>
  <si>
    <t>Quarter</t>
  </si>
  <si>
    <t>Period</t>
  </si>
  <si>
    <t xml:space="preserve"> Premium Reinsured Within KSA</t>
  </si>
  <si>
    <t>Base Premium for Supervision Fees</t>
  </si>
  <si>
    <t>Supervision Fees</t>
  </si>
  <si>
    <t>[C] = (A - B)</t>
  </si>
  <si>
    <t>[D] = (C * AFR)</t>
  </si>
  <si>
    <t>Jan - Mar</t>
  </si>
  <si>
    <t>Apr - Jun</t>
  </si>
  <si>
    <t>Jul - Sep</t>
  </si>
  <si>
    <t>Total Supervision Fees Paid for Q1 - Q3</t>
  </si>
  <si>
    <t>Schedule 1: Base Supervision Fees for the Financial Year</t>
  </si>
  <si>
    <r>
      <t>Gross Written Premium</t>
    </r>
    <r>
      <rPr>
        <sz val="10"/>
        <rFont val="Arial"/>
        <family val="2"/>
      </rPr>
      <t xml:space="preserve"> for Financial Year</t>
    </r>
  </si>
  <si>
    <t>Less: Premium Reinsured within KSA for Financial Year</t>
  </si>
  <si>
    <t xml:space="preserve">Base Premium for Supervision Fees for the Financial Year </t>
  </si>
  <si>
    <t>Base Supervision Fees for the Financial Year</t>
  </si>
  <si>
    <t>Schedule 2: Credit for Cancelled Business</t>
  </si>
  <si>
    <t>Gross Written Premium Cancelled during the Financial Year</t>
  </si>
  <si>
    <t>Less: Premium Reinsured within KSA from the Cancelled business for Financial Year</t>
  </si>
  <si>
    <t xml:space="preserve">Base Premium for Credit for Cancelled business for the Financial Year </t>
  </si>
  <si>
    <t>Deduction from Supervision Fees</t>
  </si>
  <si>
    <t>Schedule 3: Remaining/ (Excess) Supervision Fees To be paid by Year End</t>
  </si>
  <si>
    <t>Supervision Fees Paid for Q1 - Q3</t>
  </si>
  <si>
    <t>Adjusted Supervision Fees to be paid at Financial Year end (19 - 29 - 39)</t>
  </si>
  <si>
    <t>Supervision Fees - Calculation of Quartely Supervision Fees</t>
  </si>
  <si>
    <t>Supervision Fees - Calculation of Year-End Supervision Fees and Deductions</t>
  </si>
  <si>
    <t>[I] = F-G+H</t>
  </si>
  <si>
    <t>Asset/ Liability Analysis - Analysis of Units in Internal Linked Funds Matching the Liabilities in respect of Linked Benefits</t>
  </si>
  <si>
    <t>Form 68</t>
  </si>
  <si>
    <t>Asset/ Liability Analysis - Summarized Revenue Account for Internal Linked Funds</t>
  </si>
  <si>
    <t>Form 94</t>
  </si>
  <si>
    <t>Non-Financial Information - Surrender and Lapse Report</t>
  </si>
  <si>
    <t>LAPSES</t>
  </si>
  <si>
    <t>SURRENDERS</t>
  </si>
  <si>
    <t>During 1st to 13th policy month</t>
  </si>
  <si>
    <t>During 14th to 25th policy month</t>
  </si>
  <si>
    <t>From 26th policy month onwards</t>
  </si>
  <si>
    <t>No. of Policies</t>
  </si>
  <si>
    <t>Total P&amp;S Insurance - Individual [sum 111 to 113]</t>
  </si>
  <si>
    <t>Total P&amp;S Insurance - Group [sum 121 to 123]</t>
  </si>
  <si>
    <t>Total Protection and Savings Insurance [119+129]</t>
  </si>
  <si>
    <t>Total [109+139]</t>
  </si>
  <si>
    <t>Total General and Health Insurance [sum 151 to 174]</t>
  </si>
  <si>
    <t>Total P&amp;S Insurance - Individual [sum 181 to 183]</t>
  </si>
  <si>
    <t>Total P&amp;S Insurance - Group [sum 191 to 193]</t>
  </si>
  <si>
    <t>Total Protection and Savings Insurance [189+199]</t>
  </si>
  <si>
    <t>Total [179+209]</t>
  </si>
  <si>
    <t>1. Accident and Liability Insurance: [sum 82 to 93]</t>
  </si>
  <si>
    <t>1. Accident and Liability Insurance: [sum 152 to 163]</t>
  </si>
  <si>
    <t>1. Accident and Liability Insurance: [sum 222 to 233]</t>
  </si>
  <si>
    <t>Total General and Health Insurance [sum 221 to 244]</t>
  </si>
  <si>
    <t>Total P&amp;S Insurance - Individual [sum 251 to 253]</t>
  </si>
  <si>
    <t>Total P&amp;S Insurance - Group [sum 261 to 263]</t>
  </si>
  <si>
    <t>Total Protection and Savings Insurance [259+269]</t>
  </si>
  <si>
    <t>Total [249+279]</t>
  </si>
  <si>
    <t>Dividend income, PH, PSI</t>
  </si>
  <si>
    <t>Dividend income, SH</t>
  </si>
  <si>
    <t>Dividend income, PH, GHI</t>
  </si>
  <si>
    <t>Interest income, SH</t>
  </si>
  <si>
    <t>Interest income, PH, PSI</t>
  </si>
  <si>
    <t>Interest income, PH, GHI</t>
  </si>
  <si>
    <t>Information Technology</t>
  </si>
  <si>
    <t>Borrowings Payable at Start of Period</t>
  </si>
  <si>
    <t>Borrowings Payable at End of Period</t>
  </si>
  <si>
    <t>Borrowings Made During Current Period</t>
  </si>
  <si>
    <t>Accumulated surplus</t>
  </si>
  <si>
    <t>[F] = sum A to E</t>
  </si>
  <si>
    <t>[E] = A+C</t>
  </si>
  <si>
    <t>[F] = B+D</t>
  </si>
  <si>
    <t>Outstanding at Start of Period</t>
  </si>
  <si>
    <t>Unearned Commissions at Start of Period</t>
  </si>
  <si>
    <t>Form 55</t>
  </si>
  <si>
    <t>Revenue/ Expense Analysis - Breakdown of Gross Premiums and Claims by Region and Line of Business</t>
  </si>
  <si>
    <t>[J]=B+F</t>
  </si>
  <si>
    <t>[K]=C+G</t>
  </si>
  <si>
    <t>[L]=D+H</t>
  </si>
  <si>
    <t>[M]=E+I</t>
  </si>
  <si>
    <t>(a) Counterparties for whom gross written premiums represent 10% or more of the total gross written premiums, or</t>
  </si>
  <si>
    <t>(b) Counterparties for whom the number of policies written represents 10% or more of the total number of policies written</t>
  </si>
  <si>
    <t>Gross Written Premiums, GHI</t>
  </si>
  <si>
    <t>Gross Claims Paid, PSI</t>
  </si>
  <si>
    <t>Gross Claims Paid, GHI</t>
  </si>
  <si>
    <t>Gross Written Premiums, PSI</t>
  </si>
  <si>
    <t>Commissions Received During Current Period</t>
  </si>
  <si>
    <t>Commissions Earned During Current Period</t>
  </si>
  <si>
    <t>Unearned Commissions at End of Period</t>
  </si>
  <si>
    <t>[D] = A+B-C</t>
  </si>
  <si>
    <t>Notes</t>
  </si>
  <si>
    <t>Counterparties</t>
  </si>
  <si>
    <t>Total Amount</t>
  </si>
  <si>
    <t>Net Claims Incurred, GHI</t>
  </si>
  <si>
    <r>
      <t>(2)</t>
    </r>
    <r>
      <rPr>
        <sz val="10"/>
        <rFont val="Arial"/>
        <family val="2"/>
      </rPr>
      <t xml:space="preserve"> by the policy contract less the mathematical reserves in respect of the relevant contract</t>
    </r>
  </si>
  <si>
    <r>
      <t>(3)</t>
    </r>
    <r>
      <rPr>
        <sz val="10"/>
        <rFont val="Arial"/>
        <family val="2"/>
      </rPr>
      <t xml:space="preserve"> gross capital at risk)</t>
    </r>
  </si>
  <si>
    <t>[C] = A+B</t>
  </si>
  <si>
    <t>[F] = D+E</t>
  </si>
  <si>
    <t>[M]</t>
  </si>
  <si>
    <t>Gross Claims Paid</t>
  </si>
  <si>
    <t>[A}</t>
  </si>
  <si>
    <t>[D] =A+B-C</t>
  </si>
  <si>
    <t>[G] = C-F</t>
  </si>
  <si>
    <t>[J] = I-H</t>
  </si>
  <si>
    <t>[K] = G-J</t>
  </si>
  <si>
    <t>Pass/Fail</t>
  </si>
  <si>
    <t>Left Value</t>
  </si>
  <si>
    <t>Right Value</t>
  </si>
  <si>
    <t>Discrepancy</t>
  </si>
  <si>
    <t>Description</t>
  </si>
  <si>
    <t>41.69.D = 11.12.A</t>
  </si>
  <si>
    <t>Investments, Total</t>
  </si>
  <si>
    <r>
      <t xml:space="preserve">Formula </t>
    </r>
    <r>
      <rPr>
        <sz val="10"/>
        <color indexed="12"/>
        <rFont val="Arial"/>
        <family val="2"/>
      </rPr>
      <t>(Form#.Line#.Column#)</t>
    </r>
  </si>
  <si>
    <t>42.11.B = 11.11.A</t>
  </si>
  <si>
    <t>Payables [sum 14 to 18]</t>
  </si>
  <si>
    <t>Zakat and taxes [27+28]</t>
  </si>
  <si>
    <t>Payables [sum 64 to 68]</t>
  </si>
  <si>
    <t>Zakat and taxes [77+78]</t>
  </si>
  <si>
    <t>Payables [sum 114 to 118]</t>
  </si>
  <si>
    <t>64,65</t>
  </si>
  <si>
    <t>Zakat and taxes [127+128]</t>
  </si>
  <si>
    <t>Form 96</t>
  </si>
  <si>
    <t>Non-Financial Information - Complaints Breakdown</t>
  </si>
  <si>
    <t>Disputed and Uncollectible Receivables</t>
  </si>
  <si>
    <t>Total Liabilities and Equity [139+149]</t>
  </si>
  <si>
    <t>Gross written premiums [11+12]</t>
  </si>
  <si>
    <t>82.39.C = 21.32.A</t>
  </si>
  <si>
    <t>82.39.D = 21.33.A</t>
  </si>
  <si>
    <t>82.39.G = 21.34.A</t>
  </si>
  <si>
    <t>82.39.J = 21.35.A</t>
  </si>
  <si>
    <t>83.129.A = 21.31.C</t>
  </si>
  <si>
    <t>83.129.B = 21.32.C</t>
  </si>
  <si>
    <t>83.129.C = 21.33.C</t>
  </si>
  <si>
    <t>Net written premiums [13-14]</t>
  </si>
  <si>
    <t>Net earned premiums [15-16]</t>
  </si>
  <si>
    <t>Total underwriting revenue [sum 17 to 19]</t>
  </si>
  <si>
    <t>Net claims paid [31-32]</t>
  </si>
  <si>
    <t>Net claims incurred [sum 33 to 36]</t>
  </si>
  <si>
    <t>Technical income (loss) [29-49]</t>
  </si>
  <si>
    <t>Underwriting result [50-51]</t>
  </si>
  <si>
    <t>Other income, net [71-72]</t>
  </si>
  <si>
    <t>Total Liabilities [21+22+23-24]</t>
  </si>
  <si>
    <t>Total Net Admissible Assets [sum 31 to 34]</t>
  </si>
  <si>
    <t>Excess (deficiency) of Net Admissible Assets over Required Minimum Margin [39-49]</t>
  </si>
  <si>
    <t>Brokers</t>
  </si>
  <si>
    <t>Agents</t>
  </si>
  <si>
    <t>44.14.F = 11.23.A</t>
  </si>
  <si>
    <t>Income Statement - Policyholders (Operations)</t>
  </si>
  <si>
    <t>Deferred acquisition cost</t>
  </si>
  <si>
    <t>Deferred acquisition cost, PH, GHI</t>
  </si>
  <si>
    <t>Deferred acquisition cost, PH, PSI</t>
  </si>
  <si>
    <t>Reinsurance recoverables (unearned premium)</t>
  </si>
  <si>
    <t>Reinsurance payables</t>
  </si>
  <si>
    <t>Reinsurance recoverables (unearned premiums)</t>
  </si>
  <si>
    <r>
      <t xml:space="preserve">Full Name of Reinsurer </t>
    </r>
    <r>
      <rPr>
        <b/>
        <vertAlign val="superscript"/>
        <sz val="10"/>
        <rFont val="Arial"/>
        <family val="2"/>
      </rPr>
      <t>(1) (2)</t>
    </r>
  </si>
  <si>
    <t xml:space="preserve"> Payables Overdue to Reinsurers</t>
  </si>
  <si>
    <t>Other General and Health Insurance Reinsurers</t>
  </si>
  <si>
    <t>Other Protection and Savings Insurance Reinsurers</t>
  </si>
  <si>
    <t>Schedule 2 - Protection and Savings Insurance Reinsurers</t>
  </si>
  <si>
    <t>Schedule 1 - General and Health Insurance Reinsurers</t>
  </si>
  <si>
    <t>(1) For each reinsurer identified above, a note should be appended providing a general description of the nature and types of risks that have been placed with the reinsurer</t>
  </si>
  <si>
    <t>(2) Only reinsurers to whom premiums ceded exceed 10% of total claims paid should be included; all remaining reinsurers should be grouped and reported under one caption under</t>
  </si>
  <si>
    <t>(2) Only reinsurers to whom premiums ceded exceed 10% of total premiums ceded should be included; all remaining reinsurers should be grouped and reported under one caption under</t>
  </si>
  <si>
    <t>Reinsurance recoverables(Claims, IBNR, Expenses),PH,GHI</t>
  </si>
  <si>
    <t>Reinsurance ceded, GHI, current period</t>
  </si>
  <si>
    <t>Reinsurance recoverables, PH, GHI</t>
  </si>
  <si>
    <t>Reinsurance recoverables, PH, PSI</t>
  </si>
  <si>
    <t>Reinsurance recoverables(Unearned Premium),PH,GHI</t>
  </si>
  <si>
    <t>Reinsurance ceded, GHI, prior period</t>
  </si>
  <si>
    <t>Reinsurance recoverables, GHI</t>
  </si>
  <si>
    <t>Reinsurance ceded, PSI, current period</t>
  </si>
  <si>
    <t>Reinsurance ceded, PSI, prior period</t>
  </si>
  <si>
    <t>Reinsurance recoverables, PSI</t>
  </si>
  <si>
    <t>Policyholder (operations) distribution declared, PSI</t>
  </si>
  <si>
    <t>11.32.C + 11.32.E = 21.91.C</t>
  </si>
  <si>
    <t>Counterparty Analysis - Analysis of Major Reinsurers (Payables)</t>
  </si>
  <si>
    <t>Form 54 - Counterparty Analysis - Analysis of Major Reinsurers (Payables)</t>
  </si>
  <si>
    <t>Surplus before distributions [59+69+79]</t>
  </si>
  <si>
    <t>Accumulated Surplus [89-99]</t>
  </si>
  <si>
    <t>Net income (loss) after transfer to statutory reserve</t>
  </si>
  <si>
    <t>Transfer to statutory reserves</t>
  </si>
  <si>
    <t>Note: For companies with no prior claim experience, this method is not applicable during the first 3 years of company's registration</t>
  </si>
  <si>
    <t>Deposits in Saudi authorized banks</t>
  </si>
  <si>
    <t>Deposits in banks</t>
  </si>
  <si>
    <t>Total [sum 71 to 80]</t>
  </si>
  <si>
    <t>(a) Insurers whose accounts represent 5% or more of the total receivable/ payable, or</t>
  </si>
  <si>
    <t>(b) Insurers whose annual premium volume is 5% or more of total direct written premium</t>
  </si>
  <si>
    <t>[O] = L+M-N</t>
  </si>
  <si>
    <t>[Q] = K+O+P</t>
  </si>
  <si>
    <t>9b. Health Insurance, compulsory + others</t>
  </si>
  <si>
    <t xml:space="preserve">2b. Motor Insurance, compulsory + others </t>
  </si>
  <si>
    <t>2b. Motor Insurance, compulsory + others</t>
  </si>
  <si>
    <t>Schedule 4 - Other Regions Inside KSA</t>
  </si>
  <si>
    <t>Schedule 6 - Rest of the World</t>
  </si>
  <si>
    <t>Total General and Health Insurance [sum 291 to 314]</t>
  </si>
  <si>
    <t>1. Accident and Liability Insurance: [sum 292 to 303]</t>
  </si>
  <si>
    <t>Total P&amp;S Insurance - Individual [sum 321 to 323]</t>
  </si>
  <si>
    <t>Total P&amp;S Insurance - Group [sum 331 to 333]</t>
  </si>
  <si>
    <t>Total Protection and Savings Insurance [329+339]</t>
  </si>
  <si>
    <t>Total [319+349]</t>
  </si>
  <si>
    <t>1. Accident and Liability Insurance: [sum 362 to 373]</t>
  </si>
  <si>
    <t>Total General and Health Insurance [sum 361 to 384]</t>
  </si>
  <si>
    <t>Total P&amp;S Insurance - Individual [sum 391 to 393]</t>
  </si>
  <si>
    <t>Total P&amp;S Insurance - Group [sum 401 to 403]</t>
  </si>
  <si>
    <t>Total Protection and Savings Insurance [399+409]</t>
  </si>
  <si>
    <t>Total [389+419]</t>
  </si>
  <si>
    <t xml:space="preserve">Schedule 5 - GCC Regions Outside KSA </t>
  </si>
  <si>
    <t>[J]=A+B+F+I</t>
  </si>
  <si>
    <t>Form 84 - Expense Analysis - General Expenses Breakdown</t>
  </si>
  <si>
    <t>Form 85 - Expense Analysis - Breakdown of Commissions Paid by Line of Business</t>
  </si>
  <si>
    <t>If shareholder is a financial company</t>
  </si>
  <si>
    <t>Regulation jurisdiction</t>
  </si>
  <si>
    <t>Name of regulator</t>
  </si>
  <si>
    <t>Stock exchange</t>
  </si>
  <si>
    <t>Website address</t>
  </si>
  <si>
    <t>Schedule 1 - Policyholders (Operations) Assets</t>
  </si>
  <si>
    <t>Investments [sum 43 to 50]</t>
  </si>
  <si>
    <t>Investments [sum 13 to 20]</t>
  </si>
  <si>
    <t>Investments [sum 73 to 80]</t>
  </si>
  <si>
    <t>Bonds [sum 73 to 76]</t>
  </si>
  <si>
    <t>Loans [78+79]</t>
  </si>
  <si>
    <t>Bonds [sum 93 to 96]</t>
  </si>
  <si>
    <t>Loans [98+99]</t>
  </si>
  <si>
    <t>Bonds [sum 113 to 116]</t>
  </si>
  <si>
    <t>Loans [118+119]</t>
  </si>
  <si>
    <t>Investments [sum 15 to 43]</t>
  </si>
  <si>
    <t>Total [sum 41 to 48]</t>
  </si>
  <si>
    <t>Total [sum 41 to 69]</t>
  </si>
  <si>
    <t>Total distributions to policyholders(operations) and shareholders [91+92]</t>
  </si>
  <si>
    <r>
      <t>Policyholders(Operations) Assets (PH)</t>
    </r>
    <r>
      <rPr>
        <b/>
        <vertAlign val="superscript"/>
        <sz val="8"/>
        <rFont val="Arial"/>
        <family val="2"/>
      </rPr>
      <t xml:space="preserve"> (2)</t>
    </r>
  </si>
  <si>
    <t>Schedule 1 - Policyholders(Operations) Receivables (General and Health Insurance)</t>
  </si>
  <si>
    <t>Schedule 2 - Policyholders(Operations) Receivables (Protection and Savings Insurance)</t>
  </si>
  <si>
    <t>Schedule 1 - Policyholders(Operations) Payables (General and Health Insurance)</t>
  </si>
  <si>
    <t>Schedule 2 - Policyholders(Operations) Payables (Protection and Savings Insurance)</t>
  </si>
  <si>
    <t>Schedule 1 - Policyholders(Operations) Investment Income</t>
  </si>
  <si>
    <t>Schedule 1 - Policyholders(Operations) Expenses</t>
  </si>
  <si>
    <t>Total Policyholders(Operations) Expenses [sum 11 to 21]</t>
  </si>
  <si>
    <t>Net investment income [61+64+65-66]</t>
  </si>
  <si>
    <t>Total [sum 41 to 49]</t>
  </si>
  <si>
    <t>Total [sum 11 to 13]</t>
  </si>
  <si>
    <t>Bonds [sum 13 to 16]</t>
  </si>
  <si>
    <t>Loans [18+19]</t>
  </si>
  <si>
    <t>Total [sum 11 to 23]</t>
  </si>
  <si>
    <t>Bonds [sum 33 to 36]</t>
  </si>
  <si>
    <t>Loans [38+39]</t>
  </si>
  <si>
    <r>
      <t xml:space="preserve">Total [sum 31 to 43] </t>
    </r>
    <r>
      <rPr>
        <b/>
        <vertAlign val="superscript"/>
        <sz val="10"/>
        <rFont val="Arial"/>
        <family val="2"/>
      </rPr>
      <t>(2)</t>
    </r>
  </si>
  <si>
    <t>Bonds [sum 53 to 56]</t>
  </si>
  <si>
    <t>Loans [58+59]</t>
  </si>
  <si>
    <r>
      <t xml:space="preserve">Total [sum 51 to 63] </t>
    </r>
    <r>
      <rPr>
        <b/>
        <vertAlign val="superscript"/>
        <sz val="10"/>
        <rFont val="Arial"/>
        <family val="2"/>
      </rPr>
      <t>(5)</t>
    </r>
  </si>
  <si>
    <t>Cash and cash equivalents [12+13]</t>
  </si>
  <si>
    <t>Deposits at financial institutions [sum 16 to 19]</t>
  </si>
  <si>
    <t>Loans [sum 21 to 25]</t>
  </si>
  <si>
    <t>(3) For General and Health Insurance, Saudi Riyal investment funds should constitute a maximum of 10% of total General and Health Insurance investments; similarly, foreign currency investment funds should constitute a maximum of 10%</t>
  </si>
  <si>
    <t>Amounts SR'000</t>
  </si>
  <si>
    <t>Mathematical Reserves Net</t>
  </si>
  <si>
    <t>Beginning Of Period</t>
  </si>
  <si>
    <t>End Of Period</t>
  </si>
  <si>
    <t>(1) The capital of the insurance company shall not be less than SR 100 Million (Insurance Law, Article 3.3)</t>
  </si>
  <si>
    <t>Total Required Minimum Margin (the highest of 2 methods (43 &amp; 44))</t>
  </si>
  <si>
    <r>
      <t xml:space="preserve">Minimum Capital Requirement </t>
    </r>
    <r>
      <rPr>
        <vertAlign val="superscript"/>
        <sz val="10"/>
        <rFont val="Arial"/>
        <family val="2"/>
      </rPr>
      <t>(1)</t>
    </r>
  </si>
  <si>
    <t>Required minimum margin (the highest of 2 methods)</t>
  </si>
  <si>
    <t>Number of Claims Paid</t>
  </si>
  <si>
    <t>Reinsurers</t>
  </si>
  <si>
    <t>42, 44, 45</t>
  </si>
  <si>
    <t>42, 44, 45, 51</t>
  </si>
  <si>
    <t>42, 44, 45, 52</t>
  </si>
  <si>
    <t>42, 44, 45, 53</t>
  </si>
  <si>
    <t>42, 44, 45, 54</t>
  </si>
  <si>
    <t>Reinsurers [sum 54 to 56]</t>
  </si>
  <si>
    <t>42.57.B = 11.25.A</t>
  </si>
  <si>
    <t>42.57.C = 11.25.C + 11.25.E</t>
  </si>
  <si>
    <t>42.65.B = 11.27.A</t>
  </si>
  <si>
    <t>42.65.C = 11.27.C + 11.27.E</t>
  </si>
  <si>
    <t>42.66.B = 11.28.A+11.29.A</t>
  </si>
  <si>
    <t>42.66.C = 11.28.C + 11.28.E +11.29.C + 11.29.E</t>
  </si>
  <si>
    <t>42.69.B = 11.30.A</t>
  </si>
  <si>
    <t>42.69.C = 11.30.C + 11.30.E</t>
  </si>
  <si>
    <t>42.70.B = 11.31.A</t>
  </si>
  <si>
    <t>42.70.C = 11.31.C + 11.31.E</t>
  </si>
  <si>
    <t>42.72.B = 11.33.A</t>
  </si>
  <si>
    <t>42.72.C = 11.33.C + 11.33.E</t>
  </si>
  <si>
    <t>42.73.B = 11.34.A</t>
  </si>
  <si>
    <t>42.73.C = 11.34.C + 11.34.E</t>
  </si>
  <si>
    <t>42.77.B = 11.36.A</t>
  </si>
  <si>
    <t>42.77.C = 11.36.C + 11.36.E</t>
  </si>
  <si>
    <t>Reinsurer</t>
  </si>
  <si>
    <t>44.16.F = 11.25.A</t>
  </si>
  <si>
    <t>44.20.F = 11.29.A</t>
  </si>
  <si>
    <t>44.31.F + 44.32.F + 44.33.F = 11.22.C + 11.22.E</t>
  </si>
  <si>
    <t>44.34.F = 11.23.C + 11.23.E</t>
  </si>
  <si>
    <t>44.36.F = 11.25.C + 11.25.E</t>
  </si>
  <si>
    <t>44.38.F = 11.27.C + 11.27.E</t>
  </si>
  <si>
    <t>44.39.F = 11.28.C + 11.28.E</t>
  </si>
  <si>
    <t>44.40.F = 11.29.C + 11.29.E</t>
  </si>
  <si>
    <t>42.65.E = 11.57.G</t>
  </si>
  <si>
    <t>44.57.F = 11.56.G</t>
  </si>
  <si>
    <t>44.58.F = 11.57.G</t>
  </si>
  <si>
    <t>42.72.E = 11.63.G</t>
  </si>
  <si>
    <t>42.71.E = 11.62.G</t>
  </si>
  <si>
    <t>42.73.E = 11.64.G</t>
  </si>
  <si>
    <t>42.77.E = 11.66.G</t>
  </si>
  <si>
    <t>45.71.F + 45.72.F + 45.73.F = 11.82.G</t>
  </si>
  <si>
    <t>45.74.F = 11.83.G</t>
  </si>
  <si>
    <t>45.76.F = 11.85.G</t>
  </si>
  <si>
    <t>45.77.F = 11.86.G</t>
  </si>
  <si>
    <t>45.78.F = 11.87.G</t>
  </si>
  <si>
    <t>45.79.F + 45.80.F = 11.88.G + 11.89.G</t>
  </si>
  <si>
    <t>Receivables/ Recoverables</t>
  </si>
  <si>
    <t xml:space="preserve"> Receivables/ Recoverables Overdue from Reinsurers</t>
  </si>
  <si>
    <t>Counterparty Analysis - Analysis of Major Reinsurers (Receivables/ Recoverables)</t>
  </si>
  <si>
    <t>Schedule 5 - Third Party Administrators (TPAs)</t>
  </si>
  <si>
    <t>Schedule 4 - Reinsurers</t>
  </si>
  <si>
    <t>51.29.B + 51.49.B + 51.109.B = 11.22.A</t>
  </si>
  <si>
    <t>51.29.C + 51.49.C + 51.109.C = 12.14.A</t>
  </si>
  <si>
    <t>51.29.D + 51.49.D + 51.109.D = 11.22.C + 11.22.E</t>
  </si>
  <si>
    <t>51.29.E + 51.49.E + 51.109.E = 12.14.C + 12.14.E</t>
  </si>
  <si>
    <t>51.89.B = 11.24.A</t>
  </si>
  <si>
    <t>Receivables from Reinsurers, PH, GHI</t>
  </si>
  <si>
    <t>51.89.C = 12.19.A</t>
  </si>
  <si>
    <t>Payables to Reinsurers, PH, GHI</t>
  </si>
  <si>
    <t>Receivables from Reinsurers, PH, PSI</t>
  </si>
  <si>
    <t>51.89.D = 11.24.C + 11.24.E</t>
  </si>
  <si>
    <t>51.89.E = 12.19.C + 12.19.E</t>
  </si>
  <si>
    <t>Payables to Reinsurers, PH, PSI</t>
  </si>
  <si>
    <t>Unearned Premium Reserve</t>
  </si>
  <si>
    <t>Outstanding Claims Reserve</t>
  </si>
  <si>
    <t>Claims IBNR Reserve</t>
  </si>
  <si>
    <t>Adjustment Expense Reserve</t>
  </si>
  <si>
    <t>Unexpired Risk Reserve</t>
  </si>
  <si>
    <t>Catastrophe Risk Reserve</t>
  </si>
  <si>
    <t>General Expense Reserve</t>
  </si>
  <si>
    <t>Total Reserve</t>
  </si>
  <si>
    <t>[W]</t>
  </si>
  <si>
    <t>[X]</t>
  </si>
  <si>
    <t>[Y]</t>
  </si>
  <si>
    <t>[Z]</t>
  </si>
  <si>
    <t>Schedule 1 - General and Health Insurance (Gross)</t>
  </si>
  <si>
    <t>Schedule 2 - Protection and Savings Insurance (Gross)</t>
  </si>
  <si>
    <t>Reinsurance Share</t>
  </si>
  <si>
    <t>Schedule 3 - General and Health Insurance (Reinsurance Share)</t>
  </si>
  <si>
    <t>Schedule 4 - Protection and Savings Insurance (Reinsurance Share)</t>
  </si>
  <si>
    <t>Schedule 5 - General and Health Insurance (Net)</t>
  </si>
  <si>
    <t>Schedule 6 - Protection and Savings Insurance (Net)</t>
  </si>
  <si>
    <t>Total [sum 81 to 104]</t>
  </si>
  <si>
    <t>Total Reserves - P&amp;S - Individual Business [sum 111 to 113]</t>
  </si>
  <si>
    <t>Total Reserves - P&amp;S - Group Business [sum 121 to 123]</t>
  </si>
  <si>
    <t>Total Reserves - P&amp;S Insurance [sum 119 + 129]</t>
  </si>
  <si>
    <t>Total Reserves [109+139]</t>
  </si>
  <si>
    <t>Total [sum 151 to 174]</t>
  </si>
  <si>
    <t>Total Reserves - P&amp;S - Individual Business [sum 181 to 183]</t>
  </si>
  <si>
    <t>Total Reserves - P&amp;S - Group Business [sum 191 to 193]</t>
  </si>
  <si>
    <t>Total Reserves - P&amp;S Insurance [sum 189 + 199]</t>
  </si>
  <si>
    <t>Total Reserves [179+209]</t>
  </si>
  <si>
    <t>(4) For Protection and Savings Insurance, Saudi Riyal investment funds should constitute a maximum of 15% of total Protection and Savings Insurance investments; similarly, foreign currency investment funds should constitute a maximum</t>
  </si>
  <si>
    <t>Total [sum 11 to 30]</t>
  </si>
  <si>
    <t>Total [sum 11 to 20]</t>
  </si>
  <si>
    <t>Total [sum 31 to 40]</t>
  </si>
  <si>
    <t>Grand Total [29+49]</t>
  </si>
  <si>
    <t>1. Accident and Liability Insurance: [sum 12 to 23]</t>
  </si>
  <si>
    <t>Total [sum 11 to 34]</t>
  </si>
  <si>
    <t>Total in [11+12]</t>
  </si>
  <si>
    <t>Total out [sum 21 to 25]</t>
  </si>
  <si>
    <t>Net Change During Current Period [19-29]</t>
  </si>
  <si>
    <t>In Force - End of Period [39+41]</t>
  </si>
  <si>
    <t>Deposits at financial institutions [sum 12 to 15]</t>
  </si>
  <si>
    <t>Loans [sum 17 to 21]</t>
  </si>
  <si>
    <t>41.69.L + 41.129.L= 11.12.G</t>
  </si>
  <si>
    <t>Deposits at financial institutions [sum 42 to 45]</t>
  </si>
  <si>
    <t>Loans [sum 47 to 51]</t>
  </si>
  <si>
    <t>Beginning of Period</t>
  </si>
  <si>
    <t>[M]=J-L</t>
  </si>
  <si>
    <t>Total [sum 11 to 19]</t>
  </si>
  <si>
    <t>Saudi Nationals [12+13]</t>
  </si>
  <si>
    <t>GCC Nationals [15+16]</t>
  </si>
  <si>
    <t>Saudi Nationals [42+43]</t>
  </si>
  <si>
    <t>GCC Nationals [45+46]</t>
  </si>
  <si>
    <t>Other Nationality Employees [48+49]</t>
  </si>
  <si>
    <t>Cash and cash equivalents, SH</t>
  </si>
  <si>
    <t>Realized Gain/Loss on investment</t>
  </si>
  <si>
    <t>Unrealized Gain/Loss on investment</t>
  </si>
  <si>
    <t>Unrealized Gain/Loss on Investment</t>
  </si>
  <si>
    <t>Realized Gain/Loss on Investment</t>
  </si>
  <si>
    <t>Gross claims paid</t>
  </si>
  <si>
    <t xml:space="preserve">% of Total Admissible Assets </t>
  </si>
  <si>
    <t>Distribution due to shareholders account</t>
  </si>
  <si>
    <t>Distribution due from policyholder accounts</t>
  </si>
  <si>
    <t>Distribution to policyholder and shareholder accounts</t>
  </si>
  <si>
    <t>Beginning Balance</t>
  </si>
  <si>
    <t>Movement during period</t>
  </si>
  <si>
    <t>[H] = F - G</t>
  </si>
  <si>
    <t>Accrued interest, rent, income</t>
  </si>
  <si>
    <t>42.15.B = 11.13.A</t>
  </si>
  <si>
    <t>42.20.B = 11.14.A</t>
  </si>
  <si>
    <t>42.26.B = 11.15.A</t>
  </si>
  <si>
    <t>42.34.B = 11.17.A</t>
  </si>
  <si>
    <t>Intangible assets</t>
  </si>
  <si>
    <t>Add: change in claims IBNR reserve</t>
  </si>
  <si>
    <t>42, 43</t>
  </si>
  <si>
    <t>51, 61</t>
  </si>
  <si>
    <t>52, 61</t>
  </si>
  <si>
    <t>Mathematical reserves</t>
  </si>
  <si>
    <r>
      <t xml:space="preserve">Regulatory Limits </t>
    </r>
    <r>
      <rPr>
        <vertAlign val="superscript"/>
        <sz val="10"/>
        <rFont val="Arial"/>
        <family val="2"/>
      </rPr>
      <t>(1)</t>
    </r>
  </si>
  <si>
    <t xml:space="preserve">Asset Analysis - Policyholder Investments Breakdown </t>
  </si>
  <si>
    <t>0%</t>
  </si>
  <si>
    <t>Asset Analysis - Significant Investment Breakdown by Counterparty</t>
  </si>
  <si>
    <t>Description of Investment</t>
  </si>
  <si>
    <t>Investment in subsidiaries and affiliates, SH</t>
  </si>
  <si>
    <t>Ref.</t>
  </si>
  <si>
    <t>Receivables from subsidiaries and affiliates, SH</t>
  </si>
  <si>
    <t>Total receivables, SH</t>
  </si>
  <si>
    <t>Other receivables, SH</t>
  </si>
  <si>
    <t>Distribution due from insurance operations, SH</t>
  </si>
  <si>
    <t>Prepaid expenses, SH</t>
  </si>
  <si>
    <t>Tangible assets,SH</t>
  </si>
  <si>
    <t>Other assets, SH</t>
  </si>
  <si>
    <t>Subsidiaries and affiliates (shareholders only)</t>
  </si>
  <si>
    <t>Reinsurance assumed, current period</t>
  </si>
  <si>
    <t>Reinsurance assumed, prior period</t>
  </si>
  <si>
    <t>Reinsurance Claims Recovered</t>
  </si>
  <si>
    <t>Direct Sales</t>
  </si>
  <si>
    <t>Number of Policies Written</t>
  </si>
  <si>
    <t>Schedule 1 - Western Region</t>
  </si>
  <si>
    <t>[L] = sum I to K</t>
  </si>
  <si>
    <t>Revenue Analysis - Reinsurance Commissions Breakdown by Line of Business</t>
  </si>
  <si>
    <t>Unearned reinsurance commissions</t>
  </si>
  <si>
    <t>Commissions incurred</t>
  </si>
  <si>
    <t>Shareholders share of net surplus (deficit)</t>
  </si>
  <si>
    <t>THIS FORM MUST BE COMPLETED AFTER FORMS 12, 32, 33 AND 42</t>
  </si>
  <si>
    <t>Retention Rate 
(Min NWP/ GWP = 50%)</t>
  </si>
  <si>
    <r>
      <t xml:space="preserve">Calculation of Solvency Margin - General and Health Insurance </t>
    </r>
    <r>
      <rPr>
        <b/>
        <vertAlign val="superscript"/>
        <sz val="8"/>
        <rFont val="Arial"/>
        <family val="2"/>
      </rPr>
      <t>(1)</t>
    </r>
  </si>
  <si>
    <t>Schedule 2 - Eastern Region</t>
  </si>
  <si>
    <t>Schedule 3 - Central Region</t>
  </si>
  <si>
    <t>Payables to subsidiaries and affiliates, SH</t>
  </si>
  <si>
    <t>Other payables, SH</t>
  </si>
  <si>
    <t>62.39.A = 12.23.A</t>
  </si>
  <si>
    <t>62.39.B + 62.39.C + 62.39.D = 12.24.A</t>
  </si>
  <si>
    <t>Borrowings payable, SH, prior year</t>
  </si>
  <si>
    <t>Borrowings payable, SH, current year</t>
  </si>
  <si>
    <t>71.39.A = 21.11.A</t>
  </si>
  <si>
    <t>71.39.B = 21.12.A</t>
  </si>
  <si>
    <t>71.39.F = 21.14.A</t>
  </si>
  <si>
    <t>71.39.J = 21.16.A</t>
  </si>
  <si>
    <t>All amounts in SR'000</t>
  </si>
  <si>
    <t>Directly Held Assets</t>
  </si>
  <si>
    <t>Investment in Other Internal Linked Funds of the Insurer</t>
  </si>
  <si>
    <t>Provision for Tax on Unrealized Capital Gains</t>
  </si>
  <si>
    <t>Secured and Unsecured Loans</t>
  </si>
  <si>
    <t>Other Liabilities</t>
  </si>
  <si>
    <t>Net Asset Value</t>
  </si>
  <si>
    <t>Type of Insurance or Name of Contract</t>
  </si>
  <si>
    <t>Valuation Basis</t>
  </si>
  <si>
    <t>No. of Contracts</t>
  </si>
  <si>
    <t>Amount of Sums Assured or Annuities per Annum, Including Vested Reversionary Bonuses</t>
  </si>
  <si>
    <t>Amount of Annual Premiums</t>
  </si>
  <si>
    <t>Amount of Mathematical Reserves</t>
  </si>
  <si>
    <t>Guaranteed on Death</t>
  </si>
  <si>
    <t>Current on Death</t>
  </si>
  <si>
    <t>Guaranteed on Maturity</t>
  </si>
  <si>
    <t>Office Premiums</t>
  </si>
  <si>
    <t>Net Premiums</t>
  </si>
  <si>
    <t>Investment income [13+14]</t>
  </si>
  <si>
    <t>Net Investment Income [12+15+16-17]</t>
  </si>
  <si>
    <t>Form 101</t>
  </si>
  <si>
    <t>Form 102</t>
  </si>
  <si>
    <t>Form 103</t>
  </si>
  <si>
    <t>Form 101 - Supervision Fees - Calculation of Quartely Supervision Fees</t>
  </si>
  <si>
    <t>Form 102 - Supervision Fees - Calculation of Year-End Supervision Fees and Deductions</t>
  </si>
  <si>
    <t>Total Amount of Mathematical Reserves</t>
  </si>
  <si>
    <t>Number of Units</t>
  </si>
  <si>
    <t>64 &amp; 65</t>
  </si>
  <si>
    <t>Investments in deposits at financial institutions, SH</t>
  </si>
  <si>
    <t>Investments in loans, SH</t>
  </si>
  <si>
    <t>Investments in debt securities and fixed income, SH</t>
  </si>
  <si>
    <t>Total Reserves - P&amp;S - Individual Business [sum 41 to 43]</t>
  </si>
  <si>
    <t>Total Reserves - P&amp;S - Group Business [sum 51 to 53]</t>
  </si>
  <si>
    <t>Total Reserves - P&amp;S Insurance [sum 49 + 59]</t>
  </si>
  <si>
    <t>Total Reserves [39+69]</t>
  </si>
  <si>
    <t>Liability Analysis - Breakdown of Reserves - General and Health Insurance/ Protection and Savings Insurance</t>
  </si>
  <si>
    <t>Investments in shares (common, preferred), SH</t>
  </si>
  <si>
    <t>Investments in real estate, SH</t>
  </si>
  <si>
    <t>Investments in subsidiaries and affiliates, SH</t>
  </si>
  <si>
    <t>Other Investments, SH</t>
  </si>
  <si>
    <t>Investments in shares, SH</t>
  </si>
  <si>
    <t>71.39.C = 21.13.A</t>
  </si>
  <si>
    <t>71.39.G = 21.15.A</t>
  </si>
  <si>
    <t>71.39.K = 21.17.A</t>
  </si>
  <si>
    <t>General expenses, SH, current period</t>
  </si>
  <si>
    <t>General expenses, SH, prior period</t>
  </si>
  <si>
    <t>Paid in current period</t>
  </si>
  <si>
    <t>Outstanding at the end of period</t>
  </si>
  <si>
    <t>[C] = AxB</t>
  </si>
  <si>
    <t>[I] = GxH</t>
  </si>
  <si>
    <t>All amounts in equivalent SR '000</t>
  </si>
  <si>
    <r>
      <t xml:space="preserve">Admissibility factor </t>
    </r>
    <r>
      <rPr>
        <vertAlign val="superscript"/>
        <sz val="10"/>
        <rFont val="Arial"/>
        <family val="2"/>
      </rPr>
      <t>(1)</t>
    </r>
  </si>
  <si>
    <t>[D] = B+C</t>
  </si>
  <si>
    <t>[L]=H+I+J+K</t>
  </si>
  <si>
    <t>Total Assets</t>
  </si>
  <si>
    <t>Number of Contracts</t>
  </si>
  <si>
    <t>Annual Premium</t>
  </si>
  <si>
    <t>Deaths</t>
  </si>
  <si>
    <t>Maturities</t>
  </si>
  <si>
    <t>Surrenders</t>
  </si>
  <si>
    <t>Transfers in</t>
  </si>
  <si>
    <t>Transfers out and expiries</t>
  </si>
  <si>
    <t>In Force - Beginning of Period</t>
  </si>
  <si>
    <t>New business and increases</t>
  </si>
  <si>
    <t xml:space="preserve">(1) Managerial positions include CEO, Vice Presidents/ Directors of business units, Managers and Assistant Managers </t>
  </si>
  <si>
    <t>Salaries and benefits</t>
  </si>
  <si>
    <t>Forfeiture</t>
  </si>
  <si>
    <t>Regular Premium</t>
  </si>
  <si>
    <t>Deposits at financial institution in Saudi</t>
  </si>
  <si>
    <t>Unearned premium</t>
  </si>
  <si>
    <t xml:space="preserve">Other reserves </t>
  </si>
  <si>
    <t xml:space="preserve">Taxes on foreign shareholders' income </t>
  </si>
  <si>
    <t xml:space="preserve">Expenses accrued and deferred income </t>
  </si>
  <si>
    <t>Disability, By way of lump sums</t>
  </si>
  <si>
    <t>62.69.I= 12.121.C</t>
  </si>
  <si>
    <t>Unrealized gain/loss on investments</t>
  </si>
  <si>
    <t>Disability, By way of periodical payments</t>
  </si>
  <si>
    <t>Individual policies</t>
  </si>
  <si>
    <t>Group policies</t>
  </si>
  <si>
    <t>Factor</t>
  </si>
  <si>
    <t xml:space="preserve"> </t>
  </si>
  <si>
    <t>Blocked cell (does not allow input)</t>
  </si>
  <si>
    <t>0 - 30 days</t>
  </si>
  <si>
    <t>31- 90 days</t>
  </si>
  <si>
    <t>Blue</t>
  </si>
  <si>
    <t>Policy acquisition costs excluding commissions incurred</t>
  </si>
  <si>
    <t>[G]=E-F</t>
  </si>
  <si>
    <t>OtherAlterations to Reserves</t>
  </si>
  <si>
    <t>Taxation on realized capital gains</t>
  </si>
  <si>
    <t>Increase (decrease) in amount set aside for tax on capital gains not yet realized</t>
  </si>
  <si>
    <t>All Other Related Parties</t>
  </si>
  <si>
    <t>Total Commissions - P&amp;S Insurance [sum 49 + 59]</t>
  </si>
  <si>
    <t>Investment in subsidiaries and affiliates</t>
  </si>
  <si>
    <t>Line</t>
  </si>
  <si>
    <t>Other</t>
  </si>
  <si>
    <t>Other deposits</t>
  </si>
  <si>
    <t>Other loans</t>
  </si>
  <si>
    <t>Policyholders</t>
  </si>
  <si>
    <t>Cash in hand</t>
  </si>
  <si>
    <t>Gross Claims Incurred</t>
  </si>
  <si>
    <t xml:space="preserve">Current Period </t>
  </si>
  <si>
    <t>(1) As per Article 66, Table 3 and Table 4 of the Implementing Regulations</t>
  </si>
  <si>
    <t>Gross Written Premiums</t>
  </si>
  <si>
    <t>Net Written Premium</t>
  </si>
  <si>
    <t>Gross Written Premium</t>
  </si>
  <si>
    <t>(1) As per Article 67 of the Implementing Regulations</t>
  </si>
  <si>
    <t>Other assets allowed to cover the required minimum margin</t>
  </si>
  <si>
    <t>Admissible Assets - Shareholders</t>
  </si>
  <si>
    <t xml:space="preserve">Adjustments </t>
  </si>
  <si>
    <t>Single Premium</t>
  </si>
  <si>
    <t>Country of Registration</t>
  </si>
  <si>
    <t>On death</t>
  </si>
  <si>
    <t>By way of lump sums on maturity</t>
  </si>
  <si>
    <t>By way of annuity payments</t>
  </si>
  <si>
    <t>By way of payments arising from other insured events</t>
  </si>
  <si>
    <t>On surrender or partial surrender</t>
  </si>
  <si>
    <t>Other liabilities</t>
  </si>
  <si>
    <t>Total</t>
  </si>
  <si>
    <t>Full name of shareholder</t>
  </si>
  <si>
    <t>Percentage of voting rights held</t>
  </si>
  <si>
    <t>Nationality of shareholder</t>
  </si>
  <si>
    <t>Ultimate controller</t>
  </si>
  <si>
    <t>Business Telephone</t>
  </si>
  <si>
    <t>Company Secretary</t>
  </si>
  <si>
    <t>General Manager</t>
  </si>
  <si>
    <t>Finance Manager</t>
  </si>
  <si>
    <t>Investment Manager</t>
  </si>
  <si>
    <t>Underwriting Manager</t>
  </si>
  <si>
    <t>Claims Manager</t>
  </si>
  <si>
    <t>Loss Adjuster</t>
  </si>
  <si>
    <t>Internal Audit Manager</t>
  </si>
  <si>
    <t>Compliance Manager</t>
  </si>
  <si>
    <t>(Details to be provided)</t>
  </si>
  <si>
    <t>Form Title</t>
  </si>
  <si>
    <t>Form</t>
  </si>
  <si>
    <t>Worksheet</t>
  </si>
  <si>
    <t>Company:</t>
  </si>
  <si>
    <t>Financial Year :</t>
  </si>
  <si>
    <t>Forms Submission Date:</t>
  </si>
  <si>
    <t>Internal linked funds carried forward (31+32)</t>
  </si>
  <si>
    <r>
      <t xml:space="preserve">Description of shareholder
</t>
    </r>
    <r>
      <rPr>
        <sz val="10"/>
        <rFont val="Arial"/>
        <family val="2"/>
      </rPr>
      <t>(Individual, Company, etc.)</t>
    </r>
  </si>
  <si>
    <t>Directors</t>
  </si>
  <si>
    <t>External Auditor(s)</t>
  </si>
  <si>
    <t>Color Legend</t>
  </si>
  <si>
    <t>Yellow</t>
  </si>
  <si>
    <t>Blank</t>
  </si>
  <si>
    <t>Name as it appears on sheet (hide columns here)</t>
  </si>
  <si>
    <t>Quarterly</t>
  </si>
  <si>
    <t>Annual</t>
  </si>
  <si>
    <t>P</t>
  </si>
  <si>
    <t>Name</t>
  </si>
  <si>
    <t xml:space="preserve">    a. Personal Accident</t>
  </si>
  <si>
    <t xml:space="preserve">    b. Work Related</t>
  </si>
  <si>
    <t xml:space="preserve">    c. Employer's Liability</t>
  </si>
  <si>
    <t xml:space="preserve">    d. Third-Party Liability</t>
  </si>
  <si>
    <t xml:space="preserve">    e. General Liability</t>
  </si>
  <si>
    <t xml:space="preserve">    f. Product Liability</t>
  </si>
  <si>
    <t xml:space="preserve">    g. Medical Liability</t>
  </si>
  <si>
    <t xml:space="preserve">    h. Professional Liability</t>
  </si>
  <si>
    <t xml:space="preserve">    I. Theft and Burglary</t>
  </si>
  <si>
    <t xml:space="preserve">    j. Fidelity</t>
  </si>
  <si>
    <t xml:space="preserve">    k. Safe Burglary</t>
  </si>
  <si>
    <t xml:space="preserve">    l. Other Liability</t>
  </si>
  <si>
    <t>&gt;180 days</t>
  </si>
  <si>
    <t>91-180 days</t>
  </si>
  <si>
    <t>Zakat</t>
  </si>
  <si>
    <t>Class Risk Factor</t>
  </si>
  <si>
    <t xml:space="preserve">Total </t>
  </si>
  <si>
    <t>Property Insurance</t>
  </si>
  <si>
    <t>Accident and Liability Insurance</t>
  </si>
  <si>
    <t>Marine Insurance</t>
  </si>
  <si>
    <t>Aviation Insurance</t>
  </si>
  <si>
    <t>Health Insurance</t>
  </si>
  <si>
    <t>Motor Insurance</t>
  </si>
  <si>
    <t>Energy Insurance</t>
  </si>
  <si>
    <t>Engineering Insurance</t>
  </si>
  <si>
    <t>Other General Insurance</t>
  </si>
  <si>
    <t>Prepaid expenses</t>
  </si>
  <si>
    <t>Other assets</t>
  </si>
  <si>
    <t>Reinsurance Premiums Ceded</t>
  </si>
  <si>
    <t>[P] = sum M to O</t>
  </si>
  <si>
    <t>Schedule 2 - Shareholders Assets</t>
  </si>
  <si>
    <t>Schedule 2 - Shareholders Liabilities and Equity</t>
  </si>
  <si>
    <t>Total Policyholders Liabilities and Equity [39+49]</t>
  </si>
  <si>
    <t>Total Sahreholders Liabilities and Equity [89+99]</t>
  </si>
  <si>
    <t xml:space="preserve">Schedule 3 - Total Assets </t>
  </si>
  <si>
    <t>Schedule 3 - Total Liabilities and Equity</t>
  </si>
  <si>
    <t>Schedule 1 - Underwriting Activities</t>
  </si>
  <si>
    <t>82.39.K = 21.37.A</t>
  </si>
  <si>
    <t>Schedule 2 - Investing and Other Activities</t>
  </si>
  <si>
    <t xml:space="preserve">Schedule 3 - Distributions </t>
  </si>
  <si>
    <t>Schedule 1 - Admissible Assets</t>
  </si>
  <si>
    <t>Schedule 2 - Liabilities</t>
  </si>
  <si>
    <t xml:space="preserve">Schedule 4 - Required Minimum Margin </t>
  </si>
  <si>
    <r>
      <t>(3)</t>
    </r>
    <r>
      <rPr>
        <sz val="10"/>
        <rFont val="Arial"/>
        <family val="2"/>
      </rPr>
      <t xml:space="preserve"> of 20% shown above in column G</t>
    </r>
  </si>
  <si>
    <t>[G] = C+E</t>
  </si>
  <si>
    <t>All Other Agents</t>
  </si>
  <si>
    <t>All Other Brokers</t>
  </si>
  <si>
    <t>51.69.C = 12.15.A</t>
  </si>
  <si>
    <t>- To be completed for direct written business and reinsurance assumed</t>
  </si>
  <si>
    <t>- All amounts receivable from/payable to affiliated parties must be shown on Forms 11 and 12, and not on this form</t>
  </si>
  <si>
    <t>Total Required Margin [41+42]</t>
  </si>
  <si>
    <t>Other reinsurance recoverables</t>
  </si>
  <si>
    <t>Reinsurance share outstanding claims, IBNR, adjustment expenses, and all other reserves, GHI</t>
  </si>
  <si>
    <t>Gross outstanding claims, IBNR, adjustment expenses, GHI</t>
  </si>
  <si>
    <t>Total policyholders (Operations) assets [sum 11 to 36]</t>
  </si>
  <si>
    <t>Receivables [sum 22 to 27]</t>
  </si>
  <si>
    <t>Total shareholders assets [sum 41 to 66]</t>
  </si>
  <si>
    <t>Receivables [sum 52 to 57]</t>
  </si>
  <si>
    <t>Receivables [sum 82 to 87]</t>
  </si>
  <si>
    <r>
      <t>Net Written Premium</t>
    </r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(NWP)</t>
    </r>
  </si>
  <si>
    <t>Total assets [sum 71 to 96]</t>
  </si>
  <si>
    <t>Total [sum 91 to 100]</t>
  </si>
  <si>
    <t>Other insurers [sum 58 to 60]</t>
  </si>
  <si>
    <t>Subsidiaries and affiliates [sum 62 to 64]</t>
  </si>
  <si>
    <t>Reinsurance recoverables [67+68]</t>
  </si>
  <si>
    <t>Tangible assets [74+75]</t>
  </si>
  <si>
    <t>Total Assets [sum 11 to 77]</t>
  </si>
  <si>
    <t>All Other Reinsurers</t>
  </si>
  <si>
    <t>Total (Agents, Brokers, Policyholders, Reinsurers, and TPAs) [29+49+69+89+109]</t>
  </si>
  <si>
    <t>Counterparty Analysis - Receivables/ Payables for Major Agents, Brokers, Policyholders, Reinsurers and TPAs</t>
  </si>
  <si>
    <t xml:space="preserve">Revenue Analysis - Analysis of Changes in Protection and Savings Insurance </t>
  </si>
  <si>
    <t>54.29.C = 21.14.A</t>
  </si>
  <si>
    <t>54.29.D = 21.14.B</t>
  </si>
  <si>
    <t>54.49.C = 21.14.C</t>
  </si>
  <si>
    <t>54.49.D = 21.14.D</t>
  </si>
  <si>
    <t>Other payables</t>
  </si>
  <si>
    <t>Schedule 2 - Shareholders Expenses</t>
  </si>
  <si>
    <t>Payables</t>
  </si>
  <si>
    <t>Schedule 1 - Where shareholding represents more than 5% but less than 20% of voting shares</t>
  </si>
  <si>
    <t>Schedule 2 - Where shareholding represents more than 20% of voting shares</t>
  </si>
  <si>
    <t>Email</t>
  </si>
  <si>
    <t>Other Roles and Responsibilities</t>
  </si>
  <si>
    <t>Schedule 1 - Operations in Saudi Arabia</t>
  </si>
  <si>
    <t>Schedule 2 - Operations outside Saudi Arabia</t>
  </si>
  <si>
    <t>Schedule 1 - Agents</t>
  </si>
  <si>
    <t>Schedule 2 - Brokers</t>
  </si>
  <si>
    <t>Schedule 3 - Policyholders</t>
  </si>
  <si>
    <t>Schedule 1 - General and Health Insurance</t>
  </si>
  <si>
    <t>Retention Rate</t>
  </si>
  <si>
    <t>[L] = G/C</t>
  </si>
  <si>
    <t>Excluding Aviation and Energy Insurance:</t>
  </si>
  <si>
    <t>Schedule 2 - Protection and Savings Insurance</t>
  </si>
  <si>
    <t>Schedule 2 - Shareholders Investment Income</t>
  </si>
  <si>
    <t>VALIDATION RULES</t>
  </si>
  <si>
    <t>3 Year Average</t>
  </si>
  <si>
    <t>Gross Claims Incurred (GCI)</t>
  </si>
  <si>
    <t>Net Claims Incurred (NCI)</t>
  </si>
  <si>
    <t>2a. Motor Insurance, compulsory</t>
  </si>
  <si>
    <t>Quarterly and Annual Financial Reporting Forms</t>
  </si>
  <si>
    <t>Schedule 1 - Policyholders (Operations) Liabilities and Equity</t>
  </si>
  <si>
    <t>Technical reserves [23+24]</t>
  </si>
  <si>
    <t>Technical reserves [73+74]</t>
  </si>
  <si>
    <t>Technical reserves [123+124]</t>
  </si>
  <si>
    <t>Retained earnings</t>
  </si>
  <si>
    <t>Policyholders (Operations) distribution declared</t>
  </si>
  <si>
    <t>Total shareholders revenues [11+18+19]</t>
  </si>
  <si>
    <t>Admissible Assets - Policyholders (Operations) (General and Health Insurance)</t>
  </si>
  <si>
    <t>Admissible Assets - Policyholders (Operations) (Protection and Savings Insurance)</t>
  </si>
  <si>
    <t>Expense Analysis - Claims Breakdown by Line of Business - General Insurance (Net)</t>
  </si>
  <si>
    <t>Policyholders (Operations) Liabilities (General and Health Insurance)</t>
  </si>
  <si>
    <t>Policyholders (Operations) Liabilities (Protection and Savings Insurance)</t>
  </si>
  <si>
    <t>Net Assets - Policyholders (Operations) (General and Health Insurance), before adjustments</t>
  </si>
  <si>
    <t>Net Assets - Policyholders (Operations) (Protection and Savings Insurance), before adjustments</t>
  </si>
  <si>
    <t>3. Property Insurance</t>
  </si>
  <si>
    <t>4a. Marine Insurance, hull</t>
  </si>
  <si>
    <t>4b. Marine Insurance, cargo</t>
  </si>
  <si>
    <t>5. Aviation Insurance</t>
  </si>
  <si>
    <t>6. Energy Insurance</t>
  </si>
  <si>
    <t>7. Engineering Insurance</t>
  </si>
  <si>
    <t>Declared dividend payable</t>
  </si>
  <si>
    <t>Reporting Period:</t>
  </si>
  <si>
    <t>8. Other General Insurance</t>
  </si>
  <si>
    <t>9a. Health Insurance, compulsory</t>
  </si>
  <si>
    <t>Current Period</t>
  </si>
  <si>
    <t>Directors' remuneration</t>
  </si>
  <si>
    <t>General and administrative expenses</t>
  </si>
  <si>
    <t>Insurance Supervision Department</t>
  </si>
  <si>
    <t xml:space="preserve">Discount Rate </t>
  </si>
  <si>
    <t>Investment expenses</t>
  </si>
  <si>
    <t>Loans</t>
  </si>
  <si>
    <t>Distribution due from insurance operations</t>
  </si>
  <si>
    <t>Cash and cash equivalents</t>
  </si>
  <si>
    <t>Debt securities and fixed income</t>
  </si>
  <si>
    <t>Real estate</t>
  </si>
  <si>
    <t xml:space="preserve">Other </t>
  </si>
  <si>
    <t>Receivables</t>
  </si>
  <si>
    <t>Other insurers</t>
  </si>
  <si>
    <t>Subsidiaries and affiliates</t>
  </si>
  <si>
    <t xml:space="preserve">Unearned premium </t>
  </si>
  <si>
    <t>Shares (common, preferred)</t>
  </si>
  <si>
    <t xml:space="preserve">Investment in subsidiaries and affiliates </t>
  </si>
  <si>
    <t>Statutory deposit</t>
  </si>
  <si>
    <t>[A]</t>
  </si>
  <si>
    <t>[B]</t>
  </si>
  <si>
    <t>[D]</t>
  </si>
  <si>
    <t>[C]</t>
  </si>
  <si>
    <t>Prior Period</t>
  </si>
  <si>
    <t>Shareholders Liabilities</t>
  </si>
  <si>
    <t>Overdrafts</t>
  </si>
  <si>
    <t xml:space="preserve">Borrowings and accrued interest </t>
  </si>
  <si>
    <t>Proportional</t>
  </si>
  <si>
    <t>Non-proportional</t>
  </si>
  <si>
    <t>[D] = sum A to C</t>
  </si>
  <si>
    <t>[H] = sum E to G</t>
  </si>
  <si>
    <t>Add: change in mathematical reserves</t>
  </si>
  <si>
    <t>[G] = F-E</t>
  </si>
  <si>
    <t>[F] = E-D</t>
  </si>
  <si>
    <t>Statutory reserves</t>
  </si>
  <si>
    <t>Share capital</t>
  </si>
  <si>
    <t>Surplus distribution payable</t>
  </si>
  <si>
    <t xml:space="preserve">Other underwriting income </t>
  </si>
  <si>
    <t>Total Admissible Assets</t>
  </si>
  <si>
    <t>Admissible Assets (unadjusted)</t>
  </si>
  <si>
    <t>Real estate used in operations</t>
  </si>
  <si>
    <t>Saudi Riyals</t>
  </si>
  <si>
    <t>GCC Currency</t>
  </si>
  <si>
    <t>Other Currency</t>
  </si>
  <si>
    <t>Saudi government bonds</t>
  </si>
  <si>
    <t>Foreign Government Bonds (Zone A)</t>
  </si>
  <si>
    <t>Bonds issued by domestic companies</t>
  </si>
  <si>
    <t>Bonds issued by foreign companies</t>
  </si>
  <si>
    <t>Loans secured by real estate mortgages</t>
  </si>
  <si>
    <t>Net Claims Paid, PSI</t>
  </si>
  <si>
    <t>Change in outstanding claims reserve, PSI</t>
  </si>
  <si>
    <t>Change in IBNR claims reserve, PSI</t>
  </si>
  <si>
    <t>Change in net mathematical reserve, PSI</t>
  </si>
  <si>
    <t>Net claims incurred, PSI</t>
  </si>
  <si>
    <t>Net Claims Incurred by category</t>
  </si>
  <si>
    <t>Reinsurance Recoverables</t>
  </si>
  <si>
    <t>[C] =A-B</t>
  </si>
  <si>
    <t>83.129.F = 21.34.C</t>
  </si>
  <si>
    <t>[L] = K-J</t>
  </si>
  <si>
    <t>83.129.L = 21.36.C</t>
  </si>
  <si>
    <t>83.129.M = 21.37.C</t>
  </si>
  <si>
    <t>Doubtfull debt expense</t>
  </si>
  <si>
    <t>Ending Balance</t>
  </si>
  <si>
    <t>Doubtfull Debt Expense</t>
  </si>
  <si>
    <t>62.69.J = 12.121.E</t>
  </si>
  <si>
    <t>74.40.D = 21.64.A</t>
  </si>
  <si>
    <t>74.40.E = 21.65.A</t>
  </si>
  <si>
    <t>Unrealized Gain/Loss on investments, PH, GHI</t>
  </si>
  <si>
    <t>Realized Gain/Loss on investments, PH, GHI</t>
  </si>
  <si>
    <t>74.11.F = 11.13.C + 11.13.E</t>
  </si>
  <si>
    <t>74.16.F = 11.14.C + 11.14.E</t>
  </si>
  <si>
    <t>74.22.F = 11.15.C + 11.15.E</t>
  </si>
  <si>
    <t>74.25.F = 11.16.C + 11.16.E</t>
  </si>
  <si>
    <t>74.30.F = 11.17.C + 11.17.E</t>
  </si>
  <si>
    <t>74.33.F = 11.18.C + 11.18.E</t>
  </si>
  <si>
    <t>74.39.F = 11.20.C + 11.20.E</t>
  </si>
  <si>
    <t>74.40.G = 21.62.C</t>
  </si>
  <si>
    <t>74.40.H = 21.63.C</t>
  </si>
  <si>
    <t>Unrealized Gain/Loss, PH, PSI</t>
  </si>
  <si>
    <t>74.40.J = 21.65.C</t>
  </si>
  <si>
    <t>74.40.I = 21.64.C</t>
  </si>
  <si>
    <t>74.41.K = 11.43.G</t>
  </si>
  <si>
    <t>74.46.K = 11.44.G</t>
  </si>
  <si>
    <t>74.52.K = 11.45.G</t>
  </si>
  <si>
    <t>74.55.K = 11.46.G</t>
  </si>
  <si>
    <t>74.60.K = 11.47.G</t>
  </si>
  <si>
    <t>74.63.K = 11.48.G</t>
  </si>
  <si>
    <t>74.66.K = 11.49.G</t>
  </si>
  <si>
    <t>74.69.K = 11.50.G</t>
  </si>
  <si>
    <t>74.70.L = 22.13.A</t>
  </si>
  <si>
    <t>74.70.M = 22.14.A</t>
  </si>
  <si>
    <t>Realized Gain/Loss on investments, SH</t>
  </si>
  <si>
    <t>Unrealized Gain/Loss on investments, SH</t>
  </si>
  <si>
    <t>74.70.O = 22.16.A</t>
  </si>
  <si>
    <t>74.70.N = 22.15.A</t>
  </si>
  <si>
    <t>Loans secured by policies issued by the insurer</t>
  </si>
  <si>
    <t>Investment funds</t>
  </si>
  <si>
    <t>Equities</t>
  </si>
  <si>
    <t>Other investments</t>
  </si>
  <si>
    <t>Not Due Yet</t>
  </si>
  <si>
    <t>Overdue for 90 to 180 days</t>
  </si>
  <si>
    <t>Unearned Premium</t>
  </si>
  <si>
    <t>[C] =A+B</t>
  </si>
  <si>
    <t>[I] = H-G</t>
  </si>
  <si>
    <t>81.39.C = 21.31.A</t>
  </si>
  <si>
    <t>[K] = D+G+J</t>
  </si>
  <si>
    <t>81,82</t>
  </si>
  <si>
    <t>Outstanding claims, IBNR, Adjustment expenses</t>
  </si>
  <si>
    <t>Interest Income</t>
  </si>
  <si>
    <t>Dividend Income</t>
  </si>
  <si>
    <t>Investment income [62+63]</t>
  </si>
  <si>
    <t>Interest income</t>
  </si>
  <si>
    <t>Dividend income</t>
  </si>
  <si>
    <t>Total shareholders expenses [sum 31 to 33]</t>
  </si>
  <si>
    <t>Earnings before taxes [29-39]</t>
  </si>
  <si>
    <t>Net income (loss) [49-51-52]</t>
  </si>
  <si>
    <t>Effective Interest rate</t>
  </si>
  <si>
    <t>Net Earned Premium</t>
  </si>
  <si>
    <t>52.39.B = 21.12.E</t>
  </si>
  <si>
    <t>52.39.C = 21.12.F</t>
  </si>
  <si>
    <t>52.39.D = 11.25.A</t>
  </si>
  <si>
    <t>52.39.E = 12.16.A</t>
  </si>
  <si>
    <t>52.39.F = 11.25.C + 11.25.E</t>
  </si>
  <si>
    <t>52.39.G = 12.16.C + 12.16.E</t>
  </si>
  <si>
    <t>53.29.H = 11.24.A + 11.28.A + 11.29.A</t>
  </si>
  <si>
    <t>53.49.H = 11.24.C + 11.24.E + 11.28.C + 11.28.E + 11.29.C + 11.29.E</t>
  </si>
  <si>
    <t>Direct</t>
  </si>
  <si>
    <t>Reinsurance Assumed</t>
  </si>
  <si>
    <t>Reinsurance Ceded</t>
  </si>
  <si>
    <t>Net</t>
  </si>
  <si>
    <t>Claims Paid</t>
  </si>
  <si>
    <t>Net Claims Incurred</t>
  </si>
  <si>
    <t>Liability Analysis - Breakdown of Payables</t>
  </si>
  <si>
    <t>% of Total Assets</t>
  </si>
  <si>
    <t xml:space="preserve">Description of counterparty </t>
  </si>
  <si>
    <t>20% min</t>
  </si>
  <si>
    <t>10% min</t>
  </si>
  <si>
    <t>5% max</t>
  </si>
  <si>
    <t>15% max</t>
  </si>
  <si>
    <t>Asset Analysis - Calculation of Admissible Assets</t>
  </si>
  <si>
    <t>Asset Analysis - Breakdown of Receivables</t>
  </si>
  <si>
    <t>Reinsurance</t>
  </si>
  <si>
    <t>Other receivables</t>
  </si>
  <si>
    <t>Amounts Receivable</t>
  </si>
  <si>
    <t>Amounts Payable</t>
  </si>
  <si>
    <t xml:space="preserve">- Only include counterparties that meet the following criteria: </t>
  </si>
  <si>
    <t>Recognized in current period</t>
  </si>
  <si>
    <t>Insurers</t>
  </si>
  <si>
    <t>Overdue for less than 30 days</t>
  </si>
  <si>
    <t>Overdue for 30 to 90 days</t>
  </si>
  <si>
    <t>Overdue for more than 180 days</t>
  </si>
  <si>
    <t xml:space="preserve">Change </t>
  </si>
  <si>
    <t>In KSA</t>
  </si>
  <si>
    <t>Outside KSA</t>
  </si>
  <si>
    <t xml:space="preserve">% Retained Insurance Premium of Total </t>
  </si>
  <si>
    <t>% of Reinsured of Premiums in KSA</t>
  </si>
  <si>
    <t>Change</t>
  </si>
  <si>
    <t xml:space="preserve">Beginning of Period </t>
  </si>
  <si>
    <t xml:space="preserve">End of Period </t>
  </si>
  <si>
    <t>End of Period</t>
  </si>
  <si>
    <r>
      <t xml:space="preserve">Investment funds </t>
    </r>
    <r>
      <rPr>
        <vertAlign val="superscript"/>
        <sz val="10"/>
        <rFont val="Arial"/>
        <family val="2"/>
      </rPr>
      <t>(3), (4)</t>
    </r>
  </si>
  <si>
    <t>(1) Regulatory limits as per Article 61.1 and Table 1 of the Implementing Regulations</t>
  </si>
  <si>
    <t>Invesment funds, PH, PSI</t>
  </si>
  <si>
    <t>Investment funds, PH, GHI</t>
  </si>
  <si>
    <t>Investment funds, SH</t>
  </si>
  <si>
    <t>Total Net Receivables from policyholders</t>
  </si>
  <si>
    <t>Total Net Receivables from other insurers</t>
  </si>
  <si>
    <t>Total Net Receivables from subsidiaries and afilliates</t>
  </si>
  <si>
    <t>Total Net Receivables from reinsurers</t>
  </si>
  <si>
    <t>Total Net Other Receivables</t>
  </si>
  <si>
    <t>Form 95 - Non-Financial Information - Surrender and Lapse Report</t>
  </si>
  <si>
    <t>Schedule 1 - Policyholders(Operations) Gross Receivables (Total Insurance)</t>
  </si>
  <si>
    <t>Schedule 2 - Shareholders Gross Receivables</t>
  </si>
  <si>
    <t>Schedule 3 - Doubtful Debt Reserves</t>
  </si>
  <si>
    <t>74.11.A = 11.13.A</t>
  </si>
  <si>
    <t>74.16.A = 11.14.A</t>
  </si>
  <si>
    <t>74.22.A = 11.15.A</t>
  </si>
  <si>
    <t>(2) Investments outside of KSA should not exceed 20% of total investments</t>
  </si>
  <si>
    <t>(5) Investments in Saudi Riyals should constitute at least 50% of total investments</t>
  </si>
  <si>
    <t xml:space="preserve">Reinsurance commissions earned </t>
  </si>
  <si>
    <t>Gross claims paid (including claim settlement expense)</t>
  </si>
  <si>
    <t>Other direct underwriting expense</t>
  </si>
  <si>
    <t xml:space="preserve">Other income </t>
  </si>
  <si>
    <t>Other expenses</t>
  </si>
  <si>
    <t>Shareholders Assets</t>
  </si>
  <si>
    <t xml:space="preserve">TOTAL </t>
  </si>
  <si>
    <t xml:space="preserve">Total Assets </t>
  </si>
  <si>
    <t>Amounts in SR '000</t>
  </si>
  <si>
    <t>Taxes</t>
  </si>
  <si>
    <t>Other expense</t>
  </si>
  <si>
    <t>Shareholders Revenues and Expenses</t>
  </si>
  <si>
    <t>Income Statement - Shareholders</t>
  </si>
  <si>
    <t xml:space="preserve">Tangible assets </t>
  </si>
  <si>
    <t xml:space="preserve">Saudi </t>
  </si>
  <si>
    <t xml:space="preserve">Non-Saudi </t>
  </si>
  <si>
    <t>Saudi - Listed</t>
  </si>
  <si>
    <t>Saudi Government Bond</t>
  </si>
  <si>
    <t>Non-Saudi A Rated Government Bond</t>
  </si>
  <si>
    <t>Financial institutions bonds</t>
  </si>
  <si>
    <t>Other debt securities</t>
  </si>
  <si>
    <t>Loans secured by policies of insurance issued by insurer</t>
  </si>
  <si>
    <t xml:space="preserve">Personal loans to employees </t>
  </si>
  <si>
    <t>Cash in banks</t>
  </si>
  <si>
    <t>Deposits at financial institutions</t>
  </si>
  <si>
    <t xml:space="preserve">Term deposits at banks </t>
  </si>
  <si>
    <t>Debt due from individual (not secured by mortgages)</t>
  </si>
  <si>
    <t>Debt secured by mortgages</t>
  </si>
  <si>
    <t>Total PH Assets</t>
  </si>
  <si>
    <t>SH Assets</t>
  </si>
  <si>
    <t>Non-Financial Information - Significant Shareholders</t>
  </si>
  <si>
    <t>Non-Financial Information - Directors and Senior Management</t>
  </si>
  <si>
    <t>Non-Financial Information - Breakdown of Employees by Nationality, Gender, and Level</t>
  </si>
  <si>
    <t>[H] = E+F-G</t>
  </si>
  <si>
    <t>Required Solvency - Prior Period</t>
  </si>
  <si>
    <t>Required Solvency - Current Period</t>
  </si>
  <si>
    <t>Prior to Prior Period</t>
  </si>
  <si>
    <t>Male</t>
  </si>
  <si>
    <t>Female</t>
  </si>
  <si>
    <t>Total expenses [sum 21 to 25]</t>
  </si>
  <si>
    <t>Facultative</t>
  </si>
  <si>
    <t>Name of fund</t>
  </si>
  <si>
    <t>Appointed Actuaries</t>
  </si>
  <si>
    <t xml:space="preserve">Other Significant </t>
  </si>
  <si>
    <t>management roles</t>
  </si>
  <si>
    <t>Requirement for Current Period</t>
  </si>
  <si>
    <t>Training and education</t>
  </si>
  <si>
    <t>Communication</t>
  </si>
  <si>
    <t>Depreciation</t>
  </si>
  <si>
    <t>Marketing, advertising and promotion</t>
  </si>
  <si>
    <t>Occupancy cost (rent, lease of office space)</t>
  </si>
  <si>
    <t>Office supplies</t>
  </si>
  <si>
    <t>Professional services</t>
  </si>
  <si>
    <t>Electricity, water and maintenance</t>
  </si>
  <si>
    <t>Protection</t>
  </si>
  <si>
    <t>44.18.F = 11.27.A</t>
  </si>
  <si>
    <t>Percentage of Saudi Nationals</t>
  </si>
  <si>
    <t>The Company shall take into consideration the investment concentration risks. Concentration in an investment instrument shall not exceed 50% in one investment instrument mentioned in table (1)</t>
  </si>
  <si>
    <t>Column header</t>
  </si>
  <si>
    <t>Row header</t>
  </si>
  <si>
    <t>Balance Sheet Analysis</t>
  </si>
  <si>
    <t>Income Statement Analysis</t>
  </si>
  <si>
    <t>Solvency Analysis</t>
  </si>
  <si>
    <t>Asset Analysis</t>
  </si>
  <si>
    <t>Counterparty Analysis (Receivables and Payables)</t>
  </si>
  <si>
    <t>Liability Analysis</t>
  </si>
  <si>
    <t>Revenue Analysis</t>
  </si>
  <si>
    <t>Expense Analysis</t>
  </si>
  <si>
    <t>Non-Financial Analysis</t>
  </si>
  <si>
    <t>1x</t>
  </si>
  <si>
    <t>2x</t>
  </si>
  <si>
    <t>3x</t>
  </si>
  <si>
    <t>4x</t>
  </si>
  <si>
    <t>5x</t>
  </si>
  <si>
    <t>6x</t>
  </si>
  <si>
    <t>7x</t>
  </si>
  <si>
    <t>8x</t>
  </si>
  <si>
    <t>9x</t>
  </si>
  <si>
    <t>81.39.C = 76.459.O</t>
  </si>
  <si>
    <t>45.69.H = 21.41.E</t>
  </si>
  <si>
    <t>Form 96 - Non-Financial Information - Insurance Complaints Return</t>
  </si>
  <si>
    <t>Business unit</t>
  </si>
  <si>
    <t>Sub-Line of Business</t>
  </si>
  <si>
    <t>Complaint Category</t>
  </si>
  <si>
    <t>Number of complaints opened during the month</t>
  </si>
  <si>
    <t>Number of complaints resolved during the month</t>
  </si>
  <si>
    <t>Number of complaints open (pending) at end of month</t>
  </si>
  <si>
    <t>Customer complaint upheld</t>
  </si>
  <si>
    <t>Customer complaint rejected</t>
  </si>
  <si>
    <t>Resolved within target time (up to 10 working days)</t>
  </si>
  <si>
    <t>Resolved over target time (over 10 working days)</t>
  </si>
  <si>
    <t>Complaints within target processing time</t>
  </si>
  <si>
    <t>Complaints over target processing time dictated by SAMA</t>
  </si>
  <si>
    <t>Opened up to 10 working days ago</t>
  </si>
  <si>
    <t>Opened 11-30 working days ago</t>
  </si>
  <si>
    <t>Opened over 30 working days ago</t>
  </si>
  <si>
    <t>General Insurance</t>
  </si>
  <si>
    <t>Accident &amp; Liability Insurance</t>
  </si>
  <si>
    <t>Policy wording or Pricing - صياغة أو تسعير الوثيقة</t>
  </si>
  <si>
    <t>Delay in Filing Claim - مماطلة في استقبال المطالبة</t>
  </si>
  <si>
    <t>Delay in Claim settlement- مماطلة في تسوية المطالبة</t>
  </si>
  <si>
    <t>Reduce Claim value- تخفيض مبلغ المطالبة</t>
  </si>
  <si>
    <t>Reject claim- رفض المطالبة</t>
  </si>
  <si>
    <t>Reject Policy renewal- رفض تجديد الوثيقة</t>
  </si>
  <si>
    <t>Policy Cancellation- إلغاء وثيقة التأمين</t>
  </si>
  <si>
    <t>Increase Policy Price- رفع قسط التأمين</t>
  </si>
  <si>
    <t>Refund Insurance premium- استرداد قسط التأمين</t>
  </si>
  <si>
    <t>Others - أخرى</t>
  </si>
  <si>
    <t>Motor Insurance - Third Party Liability</t>
  </si>
  <si>
    <t>Unsatisfactory repair of vehicles (motor)- اعتراض على جودة اصلاح المركبات</t>
  </si>
  <si>
    <t>Motor Insurance - Comprehensive</t>
  </si>
  <si>
    <t>Fire Insurance</t>
  </si>
  <si>
    <t>Marine Insurance - Hull &amp; Cargo</t>
  </si>
  <si>
    <t>Other Classes</t>
  </si>
  <si>
    <t>TOTAL GENERAL INSURANCE COMPLAINTS</t>
  </si>
  <si>
    <t>Health Insurance - Compulsory</t>
  </si>
  <si>
    <t>Health Insurance - Compulsory + Others</t>
  </si>
  <si>
    <t>TOTAL HEALTH INSURANCE COMPLAINTS</t>
  </si>
  <si>
    <t>Protection and Saving Insurance</t>
  </si>
  <si>
    <t>Protection Insurance</t>
  </si>
  <si>
    <t>Protection &amp; Savings Insurance</t>
  </si>
  <si>
    <t>TOTAL PROTECTION AND SAVING INSURANCE COMPLAINTS</t>
  </si>
  <si>
    <t>TOTAL ALL CATEGORIES</t>
  </si>
  <si>
    <r>
      <t>(3)</t>
    </r>
    <r>
      <rPr>
        <sz val="10"/>
        <rFont val="Arial"/>
        <family val="2"/>
      </rPr>
      <t xml:space="preserve"> of General and Health Insurance investments</t>
    </r>
  </si>
  <si>
    <r>
      <t>(4)</t>
    </r>
    <r>
      <rPr>
        <sz val="10"/>
        <rFont val="Arial"/>
        <family val="2"/>
      </rPr>
      <t xml:space="preserve"> of 10% of Protection and Savings Insurance investments</t>
    </r>
  </si>
  <si>
    <r>
      <t>(2)</t>
    </r>
    <r>
      <rPr>
        <sz val="10"/>
        <rFont val="Arial"/>
        <family val="2"/>
      </rPr>
      <t xml:space="preserve"> line 20 and line 40 for General and Health Insurance and Protection and Savings Insurance, respectively</t>
    </r>
  </si>
  <si>
    <t>[AB]</t>
  </si>
  <si>
    <t>[AC]</t>
  </si>
  <si>
    <t>[AD]</t>
  </si>
  <si>
    <t>[AE]</t>
  </si>
  <si>
    <t>[AF]</t>
  </si>
  <si>
    <t>[AG] = sum W to AD</t>
  </si>
  <si>
    <t>[V] = sum L to U</t>
  </si>
  <si>
    <t>62.109.L = 11.28.A</t>
  </si>
  <si>
    <t xml:space="preserve"> 62.109.M + 62.109.N + 62.109.O + 62.109.P + 62.109.Q + 62.109.R + 62.109.S =  11.29.A</t>
  </si>
  <si>
    <t>83.129.I = 21.35.C</t>
  </si>
  <si>
    <t>1. Protection Insurance - Individual  [sum 12 to 18]</t>
  </si>
  <si>
    <t>2. Protection and Savings Insurance - Individual [sum 22 to 28]</t>
  </si>
  <si>
    <t>3. Other Protection and Savings Insurance - Individual [sum 32 to 38]</t>
  </si>
  <si>
    <t>Total Claims - Individual [11+21+31]</t>
  </si>
  <si>
    <t>1. Protection Insurance - Group [sum 52 to 58]</t>
  </si>
  <si>
    <t>2. Protection and Savings Insurance - Group [sum 62 to 68]</t>
  </si>
  <si>
    <t>3. Other Protection and Savings Insurance - Group [sum 72 to 78]</t>
  </si>
  <si>
    <t>Total Claims - Group [51+61+71]</t>
  </si>
  <si>
    <t>1. Protection Insurance [sum 92 to 98]</t>
  </si>
  <si>
    <t>2. Protection and Savings Insurance [sum 102 to 108]</t>
  </si>
  <si>
    <t>3. Other Protection and Savings Insurance [sum 112 to 118]</t>
  </si>
  <si>
    <t>Quarterly / Annual Financial Reporting Forms - Version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</si>
</sst>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_ * #,##0.00_ ;_ * \-#,##0.00_ ;_ * &quot;-&quot;??_ ;_ @_ "/>
    <numFmt numFmtId="166" formatCode="0.0%"/>
    <numFmt numFmtId="167" formatCode="#,##0;\(#,##0\);\-_)"/>
    <numFmt numFmtId="168" formatCode="#,##0;[Red]\(#,##0\);\-_)"/>
    <numFmt numFmtId="169" formatCode="0."/>
    <numFmt numFmtId="170" formatCode="[$-409]mmmm\ d\,\ yyyy;@"/>
    <numFmt numFmtId="171" formatCode="_(* #,##0_);_(* \(#,##0\);_(* &quot;-&quot;??_);_(@_)"/>
  </numFmts>
  <fonts count="6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sz val="13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indexed="45"/>
      <name val="Arial"/>
      <family val="2"/>
    </font>
    <font>
      <i/>
      <sz val="10"/>
      <color indexed="45"/>
      <name val="Arial"/>
      <family val="2"/>
    </font>
    <font>
      <b/>
      <sz val="12"/>
      <color indexed="9"/>
      <name val="Arial"/>
      <family val="2"/>
    </font>
    <font>
      <sz val="10"/>
      <color indexed="12"/>
      <name val="Arial"/>
      <family val="2"/>
    </font>
    <font>
      <i/>
      <sz val="12"/>
      <name val="Wingdings 2"/>
      <family val="1"/>
      <charset val="2"/>
    </font>
    <font>
      <i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indexed="12"/>
      <name val="Arial"/>
      <family val="2"/>
    </font>
    <font>
      <b/>
      <vertAlign val="superscript"/>
      <sz val="8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i/>
      <sz val="10"/>
      <color indexed="10"/>
      <name val="Arial"/>
      <family val="2"/>
    </font>
    <font>
      <vertAlign val="superscript"/>
      <sz val="8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8"/>
      <name val="Arial"/>
      <family val="2"/>
    </font>
    <font>
      <i/>
      <sz val="10"/>
      <color indexed="18"/>
      <name val="Arial"/>
      <family val="2"/>
    </font>
    <font>
      <sz val="11"/>
      <name val="Arial"/>
      <family val="2"/>
    </font>
    <font>
      <sz val="12"/>
      <color indexed="59"/>
      <name val="Tahoma"/>
      <family val="2"/>
    </font>
    <font>
      <sz val="11"/>
      <color indexed="6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indexed="36"/>
        <bgColor indexed="64"/>
      </patternFill>
    </fill>
    <fill>
      <patternFill patternType="lightUp">
        <bgColor indexed="9"/>
      </patternFill>
    </fill>
    <fill>
      <patternFill patternType="solid">
        <fgColor indexed="43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0" fontId="23" fillId="0" borderId="0">
      <alignment horizontal="left" vertical="center" wrapText="1"/>
    </xf>
    <xf numFmtId="0" fontId="23" fillId="0" borderId="1" applyBorder="0">
      <alignment horizontal="left" vertical="center" wrapText="1"/>
    </xf>
    <xf numFmtId="0" fontId="23" fillId="0" borderId="0">
      <alignment horizontal="center" vertical="top" wrapText="1"/>
    </xf>
    <xf numFmtId="0" fontId="23" fillId="0" borderId="0">
      <alignment horizontal="left" vertical="center"/>
    </xf>
    <xf numFmtId="0" fontId="11" fillId="0" borderId="0">
      <alignment vertical="center" wrapText="1"/>
    </xf>
    <xf numFmtId="0" fontId="11" fillId="0" borderId="0">
      <alignment horizontal="left" vertical="center"/>
    </xf>
    <xf numFmtId="0" fontId="24" fillId="0" borderId="0">
      <alignment vertical="top"/>
    </xf>
    <xf numFmtId="0" fontId="25" fillId="0" borderId="2">
      <alignment horizontal="left" vertical="center" wrapText="1"/>
    </xf>
    <xf numFmtId="0" fontId="25" fillId="0" borderId="2">
      <alignment horizontal="left" vertical="center"/>
    </xf>
    <xf numFmtId="0" fontId="26" fillId="0" borderId="0">
      <alignment horizontal="center" vertical="top" wrapText="1"/>
    </xf>
    <xf numFmtId="0" fontId="27" fillId="0" borderId="0">
      <alignment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23" fillId="0" borderId="3">
      <alignment horizontal="center" vertical="center"/>
    </xf>
    <xf numFmtId="0" fontId="25" fillId="0" borderId="0">
      <alignment horizontal="center" vertical="center"/>
    </xf>
    <xf numFmtId="9" fontId="1" fillId="0" borderId="0" applyFont="0" applyFill="0" applyBorder="0" applyAlignment="0" applyProtection="0"/>
    <xf numFmtId="0" fontId="28" fillId="0" borderId="0"/>
    <xf numFmtId="0" fontId="29" fillId="0" borderId="4">
      <alignment horizontal="left" vertical="top" wrapText="1"/>
    </xf>
    <xf numFmtId="0" fontId="29" fillId="0" borderId="4">
      <alignment horizontal="centerContinuous" vertical="top" wrapText="1"/>
    </xf>
    <xf numFmtId="0" fontId="24" fillId="0" borderId="0">
      <alignment vertical="top"/>
    </xf>
    <xf numFmtId="165" fontId="60" fillId="0" borderId="0" applyFont="0" applyFill="0" applyBorder="0" applyAlignment="0" applyProtection="0"/>
    <xf numFmtId="0" fontId="2" fillId="0" borderId="0">
      <alignment horizontal="left" vertical="center" wrapText="1"/>
    </xf>
    <xf numFmtId="0" fontId="2" fillId="0" borderId="1" applyBorder="0">
      <alignment horizontal="left" vertical="center" wrapText="1"/>
    </xf>
    <xf numFmtId="0" fontId="2" fillId="0" borderId="0">
      <alignment horizontal="center" vertical="top" wrapText="1"/>
    </xf>
    <xf numFmtId="0" fontId="2" fillId="0" borderId="0">
      <alignment horizontal="left" vertical="center"/>
    </xf>
    <xf numFmtId="0" fontId="11" fillId="0" borderId="0">
      <alignment vertical="top"/>
    </xf>
    <xf numFmtId="0" fontId="2" fillId="0" borderId="3">
      <alignment horizontal="center" vertical="center"/>
    </xf>
    <xf numFmtId="9" fontId="60" fillId="0" borderId="0" applyFont="0" applyFill="0" applyBorder="0" applyAlignment="0" applyProtection="0"/>
    <xf numFmtId="0" fontId="11" fillId="0" borderId="0">
      <alignment vertical="top"/>
    </xf>
  </cellStyleXfs>
  <cellXfs count="10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1" fillId="0" borderId="0" xfId="0" applyFont="1" applyFill="1"/>
    <xf numFmtId="0" fontId="5" fillId="2" borderId="0" xfId="0" applyFont="1" applyFill="1"/>
    <xf numFmtId="0" fontId="6" fillId="0" borderId="0" xfId="0" applyFont="1"/>
    <xf numFmtId="0" fontId="6" fillId="0" borderId="5" xfId="0" applyFont="1" applyFill="1" applyBorder="1"/>
    <xf numFmtId="0" fontId="5" fillId="2" borderId="0" xfId="0" applyFont="1" applyFill="1" applyAlignment="1">
      <alignment horizontal="center"/>
    </xf>
    <xf numFmtId="0" fontId="0" fillId="0" borderId="5" xfId="0" applyBorder="1"/>
    <xf numFmtId="0" fontId="7" fillId="0" borderId="5" xfId="0" applyFont="1" applyBorder="1" applyAlignment="1">
      <alignment horizontal="right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0" fillId="0" borderId="6" xfId="0" applyBorder="1"/>
    <xf numFmtId="0" fontId="11" fillId="0" borderId="0" xfId="0" applyFont="1"/>
    <xf numFmtId="0" fontId="10" fillId="0" borderId="0" xfId="0" applyFont="1" applyAlignment="1"/>
    <xf numFmtId="0" fontId="10" fillId="0" borderId="5" xfId="0" applyFont="1" applyBorder="1" applyAlignment="1"/>
    <xf numFmtId="0" fontId="1" fillId="0" borderId="0" xfId="0" applyFont="1"/>
    <xf numFmtId="0" fontId="11" fillId="3" borderId="3" xfId="0" applyFont="1" applyFill="1" applyBorder="1" applyAlignment="1">
      <alignment horizontal="center"/>
    </xf>
    <xf numFmtId="0" fontId="14" fillId="0" borderId="0" xfId="0" applyFont="1" applyAlignment="1"/>
    <xf numFmtId="0" fontId="1" fillId="0" borderId="3" xfId="0" applyFont="1" applyFill="1" applyBorder="1"/>
    <xf numFmtId="0" fontId="1" fillId="3" borderId="3" xfId="0" applyFont="1" applyFill="1" applyBorder="1"/>
    <xf numFmtId="0" fontId="17" fillId="0" borderId="0" xfId="0" applyFont="1"/>
    <xf numFmtId="0" fontId="18" fillId="0" borderId="0" xfId="0" applyFont="1"/>
    <xf numFmtId="167" fontId="10" fillId="0" borderId="0" xfId="0" applyNumberFormat="1" applyFont="1" applyAlignment="1"/>
    <xf numFmtId="167" fontId="10" fillId="0" borderId="5" xfId="0" applyNumberFormat="1" applyFont="1" applyBorder="1" applyAlignment="1"/>
    <xf numFmtId="167" fontId="11" fillId="3" borderId="3" xfId="0" applyNumberFormat="1" applyFont="1" applyFill="1" applyBorder="1"/>
    <xf numFmtId="0" fontId="1" fillId="4" borderId="3" xfId="0" applyFont="1" applyFill="1" applyBorder="1"/>
    <xf numFmtId="167" fontId="11" fillId="3" borderId="3" xfId="0" applyNumberFormat="1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0" borderId="8" xfId="0" applyFont="1" applyFill="1" applyBorder="1"/>
    <xf numFmtId="0" fontId="6" fillId="0" borderId="9" xfId="0" applyFont="1" applyFill="1" applyBorder="1"/>
    <xf numFmtId="0" fontId="5" fillId="2" borderId="3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Alignment="1"/>
    <xf numFmtId="0" fontId="19" fillId="0" borderId="0" xfId="0" applyFont="1" applyFill="1" applyBorder="1" applyAlignment="1" applyProtection="1">
      <alignment horizontal="center"/>
    </xf>
    <xf numFmtId="0" fontId="21" fillId="0" borderId="8" xfId="0" applyFont="1" applyBorder="1" applyAlignment="1">
      <alignment horizontal="center"/>
    </xf>
    <xf numFmtId="0" fontId="1" fillId="0" borderId="0" xfId="0" applyFont="1" applyFill="1" applyAlignment="1">
      <alignment horizontal="left" indent="1"/>
    </xf>
    <xf numFmtId="167" fontId="10" fillId="3" borderId="3" xfId="0" applyNumberFormat="1" applyFont="1" applyFill="1" applyBorder="1" applyAlignment="1" applyProtection="1">
      <alignment horizontal="right"/>
    </xf>
    <xf numFmtId="3" fontId="11" fillId="0" borderId="0" xfId="0" applyNumberFormat="1" applyFont="1" applyBorder="1" applyAlignment="1" applyProtection="1">
      <alignment horizontal="right"/>
    </xf>
    <xf numFmtId="0" fontId="10" fillId="5" borderId="0" xfId="0" applyFont="1" applyFill="1" applyBorder="1" applyAlignment="1" applyProtection="1">
      <alignment horizontal="right"/>
    </xf>
    <xf numFmtId="1" fontId="11" fillId="0" borderId="0" xfId="11" applyNumberFormat="1" applyFont="1" applyFill="1" applyBorder="1" applyAlignment="1" applyProtection="1">
      <alignment horizontal="right" vertical="top" wrapText="1"/>
    </xf>
    <xf numFmtId="0" fontId="13" fillId="2" borderId="0" xfId="0" applyFont="1" applyFill="1"/>
    <xf numFmtId="0" fontId="32" fillId="0" borderId="0" xfId="0" applyFont="1"/>
    <xf numFmtId="0" fontId="14" fillId="0" borderId="0" xfId="0" applyFont="1"/>
    <xf numFmtId="0" fontId="11" fillId="0" borderId="0" xfId="0" applyFont="1" applyAlignment="1">
      <alignment horizontal="center"/>
    </xf>
    <xf numFmtId="167" fontId="0" fillId="0" borderId="0" xfId="0" applyNumberFormat="1"/>
    <xf numFmtId="0" fontId="11" fillId="0" borderId="5" xfId="0" applyFont="1" applyBorder="1" applyAlignment="1">
      <alignment horizontal="center"/>
    </xf>
    <xf numFmtId="167" fontId="0" fillId="0" borderId="5" xfId="0" applyNumberFormat="1" applyBorder="1"/>
    <xf numFmtId="167" fontId="11" fillId="4" borderId="3" xfId="0" applyNumberFormat="1" applyFont="1" applyFill="1" applyBorder="1" applyAlignment="1">
      <alignment horizontal="center" wrapText="1"/>
    </xf>
    <xf numFmtId="0" fontId="11" fillId="6" borderId="3" xfId="0" applyFont="1" applyFill="1" applyBorder="1" applyAlignment="1">
      <alignment horizontal="center"/>
    </xf>
    <xf numFmtId="167" fontId="0" fillId="3" borderId="3" xfId="0" applyNumberFormat="1" applyFill="1" applyBorder="1"/>
    <xf numFmtId="0" fontId="0" fillId="0" borderId="0" xfId="0" applyAlignment="1">
      <alignment horizontal="left"/>
    </xf>
    <xf numFmtId="0" fontId="22" fillId="0" borderId="0" xfId="0" applyFont="1" applyAlignment="1"/>
    <xf numFmtId="0" fontId="22" fillId="0" borderId="5" xfId="0" applyFont="1" applyBorder="1" applyAlignment="1"/>
    <xf numFmtId="0" fontId="22" fillId="0" borderId="0" xfId="0" applyFont="1"/>
    <xf numFmtId="0" fontId="0" fillId="6" borderId="1" xfId="0" applyFill="1" applyBorder="1"/>
    <xf numFmtId="0" fontId="22" fillId="6" borderId="10" xfId="0" applyFont="1" applyFill="1" applyBorder="1"/>
    <xf numFmtId="0" fontId="11" fillId="3" borderId="1" xfId="0" applyFont="1" applyFill="1" applyBorder="1"/>
    <xf numFmtId="0" fontId="0" fillId="0" borderId="0" xfId="0" applyFill="1"/>
    <xf numFmtId="0" fontId="0" fillId="6" borderId="10" xfId="0" applyFill="1" applyBorder="1"/>
    <xf numFmtId="0" fontId="11" fillId="3" borderId="10" xfId="0" applyFont="1" applyFill="1" applyBorder="1"/>
    <xf numFmtId="0" fontId="0" fillId="6" borderId="7" xfId="0" applyFill="1" applyBorder="1"/>
    <xf numFmtId="0" fontId="22" fillId="6" borderId="7" xfId="0" applyFont="1" applyFill="1" applyBorder="1"/>
    <xf numFmtId="0" fontId="34" fillId="0" borderId="0" xfId="0" applyFont="1" applyAlignment="1"/>
    <xf numFmtId="0" fontId="22" fillId="0" borderId="0" xfId="0" applyFont="1" applyFill="1" applyBorder="1" applyAlignment="1"/>
    <xf numFmtId="0" fontId="11" fillId="0" borderId="0" xfId="0" applyFont="1" applyFill="1" applyBorder="1" applyAlignment="1"/>
    <xf numFmtId="0" fontId="11" fillId="3" borderId="7" xfId="0" applyFont="1" applyFill="1" applyBorder="1"/>
    <xf numFmtId="0" fontId="10" fillId="6" borderId="3" xfId="0" applyFont="1" applyFill="1" applyBorder="1" applyAlignment="1">
      <alignment vertical="top"/>
    </xf>
    <xf numFmtId="0" fontId="22" fillId="6" borderId="3" xfId="0" applyFont="1" applyFill="1" applyBorder="1" applyAlignment="1">
      <alignment vertical="top"/>
    </xf>
    <xf numFmtId="0" fontId="10" fillId="6" borderId="4" xfId="0" applyFont="1" applyFill="1" applyBorder="1" applyAlignment="1">
      <alignment vertical="top"/>
    </xf>
    <xf numFmtId="0" fontId="22" fillId="6" borderId="11" xfId="0" applyFont="1" applyFill="1" applyBorder="1"/>
    <xf numFmtId="0" fontId="0" fillId="6" borderId="11" xfId="0" applyFill="1" applyBorder="1"/>
    <xf numFmtId="0" fontId="0" fillId="6" borderId="12" xfId="0" applyFill="1" applyBorder="1"/>
    <xf numFmtId="0" fontId="11" fillId="3" borderId="3" xfId="0" applyFont="1" applyFill="1" applyBorder="1" applyAlignment="1">
      <alignment vertical="top"/>
    </xf>
    <xf numFmtId="0" fontId="20" fillId="0" borderId="13" xfId="0" applyFont="1" applyBorder="1"/>
    <xf numFmtId="167" fontId="10" fillId="0" borderId="0" xfId="0" applyNumberFormat="1" applyFont="1" applyFill="1" applyBorder="1" applyAlignment="1"/>
    <xf numFmtId="167" fontId="11" fillId="0" borderId="0" xfId="0" applyNumberFormat="1" applyFont="1" applyFill="1" applyBorder="1" applyAlignment="1"/>
    <xf numFmtId="0" fontId="39" fillId="0" borderId="0" xfId="0" applyFont="1"/>
    <xf numFmtId="0" fontId="11" fillId="0" borderId="0" xfId="0" applyFont="1" applyFill="1" applyBorder="1" applyAlignment="1">
      <alignment vertical="top"/>
    </xf>
    <xf numFmtId="0" fontId="0" fillId="0" borderId="3" xfId="0" applyBorder="1"/>
    <xf numFmtId="0" fontId="0" fillId="3" borderId="10" xfId="0" applyFill="1" applyBorder="1"/>
    <xf numFmtId="0" fontId="0" fillId="0" borderId="0" xfId="0" applyFill="1" applyBorder="1"/>
    <xf numFmtId="0" fontId="10" fillId="0" borderId="3" xfId="0" applyFont="1" applyBorder="1" applyAlignment="1" applyProtection="1">
      <alignment wrapText="1"/>
      <protection locked="0"/>
    </xf>
    <xf numFmtId="167" fontId="10" fillId="3" borderId="3" xfId="0" applyNumberFormat="1" applyFont="1" applyFill="1" applyBorder="1" applyAlignment="1" applyProtection="1">
      <alignment horizontal="right" wrapText="1"/>
    </xf>
    <xf numFmtId="167" fontId="11" fillId="3" borderId="3" xfId="11" applyNumberFormat="1" applyFont="1" applyFill="1" applyBorder="1" applyAlignment="1" applyProtection="1">
      <alignment horizontal="right" vertical="top" wrapText="1"/>
    </xf>
    <xf numFmtId="167" fontId="11" fillId="3" borderId="3" xfId="0" applyNumberFormat="1" applyFont="1" applyFill="1" applyBorder="1" applyAlignment="1" applyProtection="1">
      <alignment horizontal="right"/>
    </xf>
    <xf numFmtId="10" fontId="10" fillId="6" borderId="3" xfId="0" applyNumberFormat="1" applyFont="1" applyFill="1" applyBorder="1" applyAlignment="1" applyProtection="1">
      <alignment horizontal="right"/>
    </xf>
    <xf numFmtId="166" fontId="10" fillId="6" borderId="3" xfId="0" applyNumberFormat="1" applyFont="1" applyFill="1" applyBorder="1" applyAlignment="1" applyProtection="1">
      <alignment wrapText="1"/>
    </xf>
    <xf numFmtId="0" fontId="10" fillId="6" borderId="1" xfId="0" applyFont="1" applyFill="1" applyBorder="1" applyAlignment="1">
      <alignment vertical="top"/>
    </xf>
    <xf numFmtId="167" fontId="0" fillId="3" borderId="3" xfId="0" applyNumberFormat="1" applyFill="1" applyBorder="1" applyAlignment="1"/>
    <xf numFmtId="167" fontId="0" fillId="0" borderId="0" xfId="0" applyNumberFormat="1" applyAlignment="1"/>
    <xf numFmtId="0" fontId="20" fillId="0" borderId="15" xfId="0" applyFont="1" applyBorder="1"/>
    <xf numFmtId="0" fontId="11" fillId="4" borderId="3" xfId="0" applyFont="1" applyFill="1" applyBorder="1" applyAlignment="1">
      <alignment horizontal="center" vertical="top" wrapText="1"/>
    </xf>
    <xf numFmtId="0" fontId="6" fillId="0" borderId="16" xfId="0" applyFont="1" applyFill="1" applyBorder="1"/>
    <xf numFmtId="0" fontId="20" fillId="0" borderId="17" xfId="0" applyFont="1" applyBorder="1"/>
    <xf numFmtId="0" fontId="16" fillId="0" borderId="0" xfId="0" applyFont="1" applyFill="1" applyBorder="1" applyAlignment="1"/>
    <xf numFmtId="0" fontId="11" fillId="4" borderId="3" xfId="0" applyFont="1" applyFill="1" applyBorder="1" applyAlignment="1">
      <alignment horizontal="centerContinuous" vertical="top" wrapText="1"/>
    </xf>
    <xf numFmtId="0" fontId="10" fillId="0" borderId="3" xfId="0" applyFont="1" applyFill="1" applyBorder="1" applyProtection="1">
      <protection locked="0"/>
    </xf>
    <xf numFmtId="167" fontId="11" fillId="3" borderId="3" xfId="0" applyNumberFormat="1" applyFont="1" applyFill="1" applyBorder="1" applyProtection="1"/>
    <xf numFmtId="0" fontId="10" fillId="0" borderId="3" xfId="0" applyFont="1" applyFill="1" applyBorder="1" applyAlignment="1" applyProtection="1">
      <protection locked="0"/>
    </xf>
    <xf numFmtId="0" fontId="11" fillId="0" borderId="0" xfId="0" applyFont="1" applyAlignment="1">
      <alignment horizontal="left"/>
    </xf>
    <xf numFmtId="0" fontId="6" fillId="0" borderId="8" xfId="0" applyFont="1" applyFill="1" applyBorder="1" applyAlignment="1"/>
    <xf numFmtId="0" fontId="20" fillId="0" borderId="13" xfId="0" applyFont="1" applyBorder="1" applyAlignment="1"/>
    <xf numFmtId="0" fontId="6" fillId="0" borderId="0" xfId="0" applyFont="1" applyAlignment="1"/>
    <xf numFmtId="0" fontId="18" fillId="0" borderId="0" xfId="0" applyFont="1" applyAlignment="1"/>
    <xf numFmtId="0" fontId="1" fillId="6" borderId="3" xfId="0" applyFont="1" applyFill="1" applyBorder="1"/>
    <xf numFmtId="170" fontId="11" fillId="0" borderId="0" xfId="0" applyNumberFormat="1" applyFont="1" applyAlignment="1">
      <alignment horizontal="centerContinuous"/>
    </xf>
    <xf numFmtId="0" fontId="0" fillId="0" borderId="0" xfId="0" applyAlignment="1">
      <alignment vertical="center"/>
    </xf>
    <xf numFmtId="0" fontId="24" fillId="4" borderId="11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" fillId="0" borderId="8" xfId="0" applyFont="1" applyFill="1" applyBorder="1"/>
    <xf numFmtId="0" fontId="11" fillId="4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Continuous" vertical="top"/>
    </xf>
    <xf numFmtId="0" fontId="11" fillId="0" borderId="0" xfId="0" applyFont="1" applyFill="1" applyBorder="1" applyAlignment="1">
      <alignment wrapText="1"/>
    </xf>
    <xf numFmtId="0" fontId="1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13" fillId="2" borderId="0" xfId="0" applyFont="1" applyFill="1" applyAlignment="1">
      <alignment horizontal="left"/>
    </xf>
    <xf numFmtId="167" fontId="13" fillId="2" borderId="0" xfId="0" applyNumberFormat="1" applyFont="1" applyFill="1" applyAlignment="1">
      <alignment horizontal="left"/>
    </xf>
    <xf numFmtId="167" fontId="0" fillId="0" borderId="0" xfId="0" applyNumberFormat="1" applyAlignment="1">
      <alignment horizontal="left"/>
    </xf>
    <xf numFmtId="0" fontId="11" fillId="7" borderId="3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left"/>
    </xf>
    <xf numFmtId="0" fontId="32" fillId="0" borderId="0" xfId="0" applyFont="1" applyFill="1"/>
    <xf numFmtId="0" fontId="13" fillId="0" borderId="0" xfId="0" applyFont="1" applyFill="1"/>
    <xf numFmtId="0" fontId="32" fillId="0" borderId="0" xfId="0" applyFont="1" applyFill="1" applyAlignment="1">
      <alignment horizontal="center"/>
    </xf>
    <xf numFmtId="0" fontId="13" fillId="2" borderId="0" xfId="0" applyFont="1" applyFill="1" applyAlignment="1">
      <alignment horizontal="right"/>
    </xf>
    <xf numFmtId="167" fontId="11" fillId="3" borderId="10" xfId="0" applyNumberFormat="1" applyFont="1" applyFill="1" applyBorder="1" applyProtection="1"/>
    <xf numFmtId="167" fontId="11" fillId="3" borderId="1" xfId="0" applyNumberFormat="1" applyFont="1" applyFill="1" applyBorder="1" applyAlignment="1" applyProtection="1">
      <alignment horizontal="center"/>
    </xf>
    <xf numFmtId="167" fontId="11" fillId="3" borderId="3" xfId="0" applyNumberFormat="1" applyFont="1" applyFill="1" applyBorder="1" applyAlignment="1" applyProtection="1">
      <alignment horizontal="center"/>
    </xf>
    <xf numFmtId="167" fontId="11" fillId="8" borderId="1" xfId="0" applyNumberFormat="1" applyFont="1" applyFill="1" applyBorder="1" applyProtection="1"/>
    <xf numFmtId="167" fontId="11" fillId="8" borderId="7" xfId="0" applyNumberFormat="1" applyFont="1" applyFill="1" applyBorder="1" applyProtection="1"/>
    <xf numFmtId="167" fontId="11" fillId="8" borderId="10" xfId="0" applyNumberFormat="1" applyFont="1" applyFill="1" applyBorder="1" applyProtection="1"/>
    <xf numFmtId="167" fontId="10" fillId="3" borderId="3" xfId="0" applyNumberFormat="1" applyFont="1" applyFill="1" applyBorder="1" applyProtection="1"/>
    <xf numFmtId="0" fontId="39" fillId="0" borderId="19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1" fillId="8" borderId="3" xfId="0" applyFont="1" applyFill="1" applyBorder="1"/>
    <xf numFmtId="167" fontId="0" fillId="8" borderId="3" xfId="0" applyNumberFormat="1" applyFill="1" applyBorder="1"/>
    <xf numFmtId="167" fontId="11" fillId="8" borderId="3" xfId="0" applyNumberFormat="1" applyFont="1" applyFill="1" applyBorder="1"/>
    <xf numFmtId="167" fontId="10" fillId="8" borderId="3" xfId="0" applyNumberFormat="1" applyFont="1" applyFill="1" applyBorder="1" applyAlignment="1" applyProtection="1">
      <alignment horizontal="right"/>
    </xf>
    <xf numFmtId="0" fontId="10" fillId="8" borderId="3" xfId="0" applyFont="1" applyFill="1" applyBorder="1" applyAlignment="1" applyProtection="1">
      <alignment horizontal="right"/>
    </xf>
    <xf numFmtId="0" fontId="24" fillId="4" borderId="11" xfId="0" applyFont="1" applyFill="1" applyBorder="1" applyAlignment="1">
      <alignment horizontal="center"/>
    </xf>
    <xf numFmtId="0" fontId="24" fillId="4" borderId="12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11" fillId="7" borderId="4" xfId="0" applyFont="1" applyFill="1" applyBorder="1" applyAlignment="1">
      <alignment horizontal="center"/>
    </xf>
    <xf numFmtId="0" fontId="20" fillId="0" borderId="0" xfId="0" applyFont="1" applyBorder="1"/>
    <xf numFmtId="0" fontId="46" fillId="0" borderId="0" xfId="0" applyFont="1" applyFill="1"/>
    <xf numFmtId="0" fontId="21" fillId="0" borderId="9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11" fillId="7" borderId="3" xfId="0" applyFont="1" applyFill="1" applyBorder="1" applyAlignment="1">
      <alignment horizontal="center" vertical="center"/>
    </xf>
    <xf numFmtId="0" fontId="20" fillId="0" borderId="20" xfId="0" applyFont="1" applyBorder="1"/>
    <xf numFmtId="0" fontId="1" fillId="0" borderId="9" xfId="0" applyFont="1" applyFill="1" applyBorder="1"/>
    <xf numFmtId="0" fontId="20" fillId="0" borderId="5" xfId="0" applyFont="1" applyBorder="1"/>
    <xf numFmtId="0" fontId="21" fillId="0" borderId="5" xfId="0" applyFont="1" applyBorder="1" applyAlignment="1">
      <alignment horizontal="center"/>
    </xf>
    <xf numFmtId="0" fontId="6" fillId="0" borderId="5" xfId="0" applyFont="1" applyBorder="1"/>
    <xf numFmtId="0" fontId="21" fillId="0" borderId="21" xfId="0" applyFont="1" applyBorder="1" applyAlignment="1">
      <alignment horizontal="center"/>
    </xf>
    <xf numFmtId="0" fontId="6" fillId="4" borderId="1" xfId="0" applyFont="1" applyFill="1" applyBorder="1"/>
    <xf numFmtId="0" fontId="12" fillId="4" borderId="3" xfId="0" applyFont="1" applyFill="1" applyBorder="1"/>
    <xf numFmtId="0" fontId="21" fillId="4" borderId="3" xfId="0" applyFont="1" applyFill="1" applyBorder="1" applyAlignment="1">
      <alignment horizontal="center"/>
    </xf>
    <xf numFmtId="0" fontId="47" fillId="0" borderId="3" xfId="0" applyFont="1" applyFill="1" applyBorder="1" applyAlignment="1">
      <alignment horizontal="left"/>
    </xf>
    <xf numFmtId="167" fontId="10" fillId="0" borderId="3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0" fillId="0" borderId="3" xfId="0" applyFill="1" applyBorder="1"/>
    <xf numFmtId="0" fontId="11" fillId="9" borderId="21" xfId="0" applyFont="1" applyFill="1" applyBorder="1" applyAlignment="1">
      <alignment horizontal="center" vertical="center"/>
    </xf>
    <xf numFmtId="167" fontId="1" fillId="0" borderId="3" xfId="0" applyNumberFormat="1" applyFont="1" applyBorder="1" applyProtection="1">
      <protection locked="0"/>
    </xf>
    <xf numFmtId="167" fontId="0" fillId="0" borderId="3" xfId="0" applyNumberFormat="1" applyBorder="1" applyProtection="1">
      <protection locked="0"/>
    </xf>
    <xf numFmtId="167" fontId="0" fillId="3" borderId="3" xfId="0" applyNumberFormat="1" applyFill="1" applyBorder="1" applyProtection="1"/>
    <xf numFmtId="167" fontId="0" fillId="0" borderId="10" xfId="0" applyNumberFormat="1" applyFill="1" applyBorder="1" applyProtection="1">
      <protection locked="0"/>
    </xf>
    <xf numFmtId="167" fontId="0" fillId="0" borderId="3" xfId="0" applyNumberFormat="1" applyFill="1" applyBorder="1" applyProtection="1">
      <protection locked="0"/>
    </xf>
    <xf numFmtId="167" fontId="10" fillId="5" borderId="3" xfId="0" applyNumberFormat="1" applyFont="1" applyFill="1" applyBorder="1" applyAlignment="1" applyProtection="1">
      <alignment wrapText="1"/>
      <protection locked="0"/>
    </xf>
    <xf numFmtId="167" fontId="10" fillId="0" borderId="3" xfId="0" applyNumberFormat="1" applyFont="1" applyFill="1" applyBorder="1" applyAlignment="1" applyProtection="1">
      <alignment vertical="top" wrapText="1"/>
      <protection locked="0"/>
    </xf>
    <xf numFmtId="167" fontId="10" fillId="0" borderId="14" xfId="0" applyNumberFormat="1" applyFont="1" applyFill="1" applyBorder="1" applyAlignment="1" applyProtection="1">
      <alignment horizontal="right"/>
      <protection locked="0"/>
    </xf>
    <xf numFmtId="0" fontId="10" fillId="0" borderId="3" xfId="0" applyFont="1" applyFill="1" applyBorder="1" applyAlignment="1" applyProtection="1">
      <alignment wrapText="1"/>
      <protection locked="0"/>
    </xf>
    <xf numFmtId="168" fontId="10" fillId="0" borderId="3" xfId="0" applyNumberFormat="1" applyFont="1" applyFill="1" applyBorder="1" applyAlignment="1" applyProtection="1">
      <alignment wrapText="1"/>
      <protection locked="0"/>
    </xf>
    <xf numFmtId="0" fontId="14" fillId="0" borderId="0" xfId="0" applyFont="1" applyAlignment="1" applyProtection="1"/>
    <xf numFmtId="0" fontId="14" fillId="0" borderId="0" xfId="0" applyFont="1" applyAlignment="1" applyProtection="1">
      <alignment horizontal="center"/>
    </xf>
    <xf numFmtId="0" fontId="34" fillId="0" borderId="0" xfId="0" applyFont="1" applyAlignment="1" applyProtection="1"/>
    <xf numFmtId="0" fontId="15" fillId="0" borderId="0" xfId="0" applyFont="1" applyAlignment="1" applyProtection="1"/>
    <xf numFmtId="167" fontId="15" fillId="0" borderId="0" xfId="0" applyNumberFormat="1" applyFont="1" applyAlignment="1" applyProtection="1"/>
    <xf numFmtId="0" fontId="0" fillId="0" borderId="0" xfId="0" applyProtection="1"/>
    <xf numFmtId="0" fontId="10" fillId="0" borderId="0" xfId="0" applyFont="1" applyAlignment="1" applyProtection="1"/>
    <xf numFmtId="0" fontId="11" fillId="0" borderId="0" xfId="0" applyFont="1" applyAlignment="1" applyProtection="1">
      <alignment horizontal="center"/>
    </xf>
    <xf numFmtId="0" fontId="22" fillId="0" borderId="0" xfId="0" applyFont="1" applyAlignment="1" applyProtection="1"/>
    <xf numFmtId="0" fontId="14" fillId="0" borderId="0" xfId="0" applyFont="1" applyFill="1" applyBorder="1" applyAlignment="1" applyProtection="1">
      <alignment horizontal="center"/>
    </xf>
    <xf numFmtId="167" fontId="14" fillId="0" borderId="0" xfId="0" applyNumberFormat="1" applyFont="1" applyFill="1" applyBorder="1" applyAlignment="1" applyProtection="1">
      <alignment horizontal="center"/>
    </xf>
    <xf numFmtId="0" fontId="10" fillId="0" borderId="5" xfId="0" applyFont="1" applyBorder="1" applyAlignment="1" applyProtection="1"/>
    <xf numFmtId="0" fontId="11" fillId="0" borderId="5" xfId="0" applyFont="1" applyBorder="1" applyAlignment="1" applyProtection="1">
      <alignment horizontal="center"/>
    </xf>
    <xf numFmtId="167" fontId="10" fillId="0" borderId="5" xfId="0" applyNumberFormat="1" applyFont="1" applyBorder="1" applyAlignment="1" applyProtection="1"/>
    <xf numFmtId="0" fontId="0" fillId="0" borderId="5" xfId="0" applyBorder="1" applyProtection="1"/>
    <xf numFmtId="0" fontId="22" fillId="0" borderId="5" xfId="0" applyFont="1" applyBorder="1" applyAlignment="1" applyProtection="1">
      <alignment horizontal="right"/>
    </xf>
    <xf numFmtId="167" fontId="10" fillId="0" borderId="0" xfId="0" applyNumberFormat="1" applyFont="1" applyAlignment="1" applyProtection="1"/>
    <xf numFmtId="0" fontId="10" fillId="0" borderId="0" xfId="0" applyFont="1" applyProtection="1"/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1" fillId="4" borderId="22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1" fillId="4" borderId="3" xfId="0" applyFont="1" applyFill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center" vertical="top"/>
    </xf>
    <xf numFmtId="0" fontId="11" fillId="6" borderId="3" xfId="0" applyFont="1" applyFill="1" applyBorder="1" applyAlignment="1" applyProtection="1">
      <alignment horizontal="center"/>
    </xf>
    <xf numFmtId="167" fontId="0" fillId="0" borderId="0" xfId="0" applyNumberFormat="1" applyProtection="1"/>
    <xf numFmtId="167" fontId="22" fillId="0" borderId="5" xfId="0" applyNumberFormat="1" applyFont="1" applyBorder="1" applyAlignment="1" applyProtection="1">
      <alignment horizontal="right"/>
    </xf>
    <xf numFmtId="0" fontId="10" fillId="4" borderId="22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/>
    </xf>
    <xf numFmtId="0" fontId="10" fillId="0" borderId="0" xfId="0" applyFont="1" applyAlignment="1" applyProtection="1">
      <alignment wrapText="1"/>
    </xf>
    <xf numFmtId="0" fontId="11" fillId="4" borderId="22" xfId="0" applyFont="1" applyFill="1" applyBorder="1" applyAlignment="1" applyProtection="1">
      <alignment horizontal="center" vertical="top" wrapText="1"/>
    </xf>
    <xf numFmtId="167" fontId="10" fillId="0" borderId="0" xfId="0" applyNumberFormat="1" applyFont="1" applyProtection="1"/>
    <xf numFmtId="167" fontId="11" fillId="6" borderId="3" xfId="0" applyNumberFormat="1" applyFont="1" applyFill="1" applyBorder="1" applyAlignment="1" applyProtection="1">
      <alignment horizontal="center"/>
    </xf>
    <xf numFmtId="167" fontId="11" fillId="8" borderId="3" xfId="0" applyNumberFormat="1" applyFont="1" applyFill="1" applyBorder="1" applyProtection="1"/>
    <xf numFmtId="0" fontId="10" fillId="0" borderId="0" xfId="0" applyFont="1" applyBorder="1" applyAlignment="1" applyProtection="1">
      <alignment wrapText="1"/>
    </xf>
    <xf numFmtId="167" fontId="0" fillId="0" borderId="5" xfId="0" applyNumberFormat="1" applyBorder="1" applyProtection="1"/>
    <xf numFmtId="0" fontId="22" fillId="0" borderId="0" xfId="0" applyFont="1" applyProtection="1"/>
    <xf numFmtId="0" fontId="11" fillId="4" borderId="3" xfId="0" applyFont="1" applyFill="1" applyBorder="1" applyAlignment="1" applyProtection="1">
      <alignment horizontal="center"/>
    </xf>
    <xf numFmtId="167" fontId="11" fillId="4" borderId="3" xfId="0" applyNumberFormat="1" applyFont="1" applyFill="1" applyBorder="1" applyAlignment="1" applyProtection="1">
      <alignment horizontal="center" wrapText="1"/>
    </xf>
    <xf numFmtId="0" fontId="10" fillId="6" borderId="1" xfId="0" applyFont="1" applyFill="1" applyBorder="1" applyProtection="1"/>
    <xf numFmtId="0" fontId="0" fillId="6" borderId="10" xfId="0" applyFill="1" applyBorder="1" applyProtection="1"/>
    <xf numFmtId="0" fontId="0" fillId="6" borderId="1" xfId="0" applyFill="1" applyBorder="1" applyProtection="1"/>
    <xf numFmtId="0" fontId="22" fillId="6" borderId="10" xfId="0" applyFont="1" applyFill="1" applyBorder="1" applyProtection="1"/>
    <xf numFmtId="0" fontId="11" fillId="3" borderId="1" xfId="0" applyFont="1" applyFill="1" applyBorder="1" applyProtection="1"/>
    <xf numFmtId="0" fontId="11" fillId="3" borderId="10" xfId="0" applyFont="1" applyFill="1" applyBorder="1" applyProtection="1"/>
    <xf numFmtId="0" fontId="11" fillId="3" borderId="3" xfId="0" applyFont="1" applyFill="1" applyBorder="1" applyAlignment="1" applyProtection="1">
      <alignment horizontal="center"/>
    </xf>
    <xf numFmtId="0" fontId="10" fillId="6" borderId="10" xfId="0" applyFont="1" applyFill="1" applyBorder="1" applyProtection="1"/>
    <xf numFmtId="0" fontId="10" fillId="3" borderId="10" xfId="0" applyFont="1" applyFill="1" applyBorder="1" applyProtection="1"/>
    <xf numFmtId="0" fontId="0" fillId="0" borderId="0" xfId="0" applyBorder="1" applyProtection="1"/>
    <xf numFmtId="0" fontId="22" fillId="0" borderId="5" xfId="0" applyFont="1" applyBorder="1" applyAlignment="1" applyProtection="1"/>
    <xf numFmtId="167" fontId="11" fillId="4" borderId="1" xfId="0" applyNumberFormat="1" applyFont="1" applyFill="1" applyBorder="1" applyAlignment="1" applyProtection="1">
      <alignment horizontal="centerContinuous"/>
    </xf>
    <xf numFmtId="167" fontId="11" fillId="4" borderId="3" xfId="0" applyNumberFormat="1" applyFont="1" applyFill="1" applyBorder="1" applyAlignment="1" applyProtection="1">
      <alignment horizontal="centerContinuous" vertical="top" wrapText="1"/>
    </xf>
    <xf numFmtId="167" fontId="11" fillId="4" borderId="4" xfId="0" applyNumberFormat="1" applyFont="1" applyFill="1" applyBorder="1" applyAlignment="1" applyProtection="1">
      <alignment horizontal="centerContinuous" vertical="top" wrapText="1"/>
    </xf>
    <xf numFmtId="167" fontId="11" fillId="4" borderId="1" xfId="0" applyNumberFormat="1" applyFont="1" applyFill="1" applyBorder="1" applyAlignment="1" applyProtection="1">
      <alignment horizontal="center" vertical="center" wrapText="1"/>
    </xf>
    <xf numFmtId="167" fontId="11" fillId="4" borderId="3" xfId="0" applyNumberFormat="1" applyFont="1" applyFill="1" applyBorder="1" applyAlignment="1" applyProtection="1">
      <alignment horizontal="center" vertical="center" wrapText="1"/>
    </xf>
    <xf numFmtId="167" fontId="11" fillId="4" borderId="18" xfId="0" applyNumberFormat="1" applyFont="1" applyFill="1" applyBorder="1" applyAlignment="1" applyProtection="1">
      <alignment horizontal="center" vertical="center" wrapText="1"/>
    </xf>
    <xf numFmtId="167" fontId="11" fillId="4" borderId="10" xfId="0" applyNumberFormat="1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/>
    <xf numFmtId="0" fontId="22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167" fontId="10" fillId="0" borderId="0" xfId="0" applyNumberFormat="1" applyFont="1" applyFill="1" applyBorder="1" applyAlignment="1" applyProtection="1"/>
    <xf numFmtId="0" fontId="11" fillId="0" borderId="0" xfId="0" applyFont="1" applyFill="1" applyBorder="1" applyAlignment="1" applyProtection="1"/>
    <xf numFmtId="0" fontId="10" fillId="6" borderId="3" xfId="0" applyFont="1" applyFill="1" applyBorder="1" applyAlignment="1" applyProtection="1">
      <alignment vertical="top"/>
    </xf>
    <xf numFmtId="0" fontId="22" fillId="6" borderId="7" xfId="0" applyFont="1" applyFill="1" applyBorder="1" applyProtection="1"/>
    <xf numFmtId="0" fontId="0" fillId="6" borderId="7" xfId="0" applyFill="1" applyBorder="1" applyProtection="1"/>
    <xf numFmtId="167" fontId="0" fillId="3" borderId="3" xfId="0" applyNumberFormat="1" applyFill="1" applyBorder="1" applyAlignment="1" applyProtection="1"/>
    <xf numFmtId="0" fontId="22" fillId="6" borderId="3" xfId="0" applyFont="1" applyFill="1" applyBorder="1" applyAlignment="1" applyProtection="1">
      <alignment vertical="top"/>
    </xf>
    <xf numFmtId="0" fontId="10" fillId="6" borderId="4" xfId="0" applyFont="1" applyFill="1" applyBorder="1" applyAlignment="1" applyProtection="1">
      <alignment vertical="top"/>
    </xf>
    <xf numFmtId="0" fontId="22" fillId="6" borderId="11" xfId="0" applyFont="1" applyFill="1" applyBorder="1" applyProtection="1"/>
    <xf numFmtId="0" fontId="0" fillId="6" borderId="11" xfId="0" applyFill="1" applyBorder="1" applyProtection="1"/>
    <xf numFmtId="0" fontId="0" fillId="6" borderId="12" xfId="0" applyFill="1" applyBorder="1" applyProtection="1"/>
    <xf numFmtId="0" fontId="11" fillId="3" borderId="3" xfId="0" applyFont="1" applyFill="1" applyBorder="1" applyAlignment="1" applyProtection="1">
      <alignment vertical="top"/>
    </xf>
    <xf numFmtId="0" fontId="11" fillId="3" borderId="7" xfId="0" applyFont="1" applyFill="1" applyBorder="1" applyProtection="1"/>
    <xf numFmtId="167" fontId="11" fillId="3" borderId="3" xfId="0" applyNumberFormat="1" applyFont="1" applyFill="1" applyBorder="1" applyAlignment="1" applyProtection="1"/>
    <xf numFmtId="167" fontId="0" fillId="0" borderId="0" xfId="0" applyNumberFormat="1" applyAlignment="1" applyProtection="1"/>
    <xf numFmtId="0" fontId="11" fillId="0" borderId="0" xfId="0" applyFont="1" applyFill="1" applyBorder="1" applyAlignment="1" applyProtection="1">
      <alignment vertical="top"/>
    </xf>
    <xf numFmtId="0" fontId="10" fillId="6" borderId="1" xfId="0" applyFont="1" applyFill="1" applyBorder="1" applyAlignment="1" applyProtection="1">
      <alignment vertical="top"/>
    </xf>
    <xf numFmtId="0" fontId="39" fillId="0" borderId="0" xfId="0" applyFont="1" applyProtection="1"/>
    <xf numFmtId="167" fontId="11" fillId="0" borderId="0" xfId="0" applyNumberFormat="1" applyFont="1" applyAlignment="1" applyProtection="1">
      <alignment horizontal="right"/>
    </xf>
    <xf numFmtId="0" fontId="41" fillId="0" borderId="0" xfId="0" applyFont="1" applyProtection="1"/>
    <xf numFmtId="167" fontId="0" fillId="0" borderId="3" xfId="0" applyNumberFormat="1" applyBorder="1" applyAlignment="1" applyProtection="1">
      <protection locked="0"/>
    </xf>
    <xf numFmtId="167" fontId="11" fillId="4" borderId="1" xfId="0" applyNumberFormat="1" applyFont="1" applyFill="1" applyBorder="1" applyAlignment="1" applyProtection="1">
      <alignment horizontal="centerContinuous" vertical="top" wrapText="1"/>
    </xf>
    <xf numFmtId="167" fontId="11" fillId="4" borderId="7" xfId="0" applyNumberFormat="1" applyFont="1" applyFill="1" applyBorder="1" applyAlignment="1" applyProtection="1">
      <alignment horizontal="centerContinuous" vertical="top" wrapText="1"/>
    </xf>
    <xf numFmtId="167" fontId="11" fillId="4" borderId="10" xfId="0" applyNumberFormat="1" applyFont="1" applyFill="1" applyBorder="1" applyAlignment="1" applyProtection="1">
      <alignment horizontal="centerContinuous" vertical="top" wrapText="1"/>
    </xf>
    <xf numFmtId="0" fontId="0" fillId="0" borderId="0" xfId="0" applyAlignment="1" applyProtection="1">
      <alignment horizontal="center" vertical="center"/>
    </xf>
    <xf numFmtId="0" fontId="11" fillId="3" borderId="1" xfId="0" applyFont="1" applyFill="1" applyBorder="1" applyAlignment="1" applyProtection="1">
      <alignment vertical="top"/>
    </xf>
    <xf numFmtId="0" fontId="16" fillId="3" borderId="7" xfId="0" applyFont="1" applyFill="1" applyBorder="1" applyProtection="1"/>
    <xf numFmtId="167" fontId="0" fillId="5" borderId="3" xfId="0" applyNumberFormat="1" applyFill="1" applyBorder="1" applyAlignment="1" applyProtection="1">
      <protection locked="0"/>
    </xf>
    <xf numFmtId="0" fontId="16" fillId="0" borderId="0" xfId="0" applyFont="1" applyFill="1" applyBorder="1" applyAlignment="1" applyProtection="1"/>
    <xf numFmtId="167" fontId="11" fillId="0" borderId="0" xfId="0" applyNumberFormat="1" applyFont="1" applyFill="1" applyBorder="1" applyAlignment="1" applyProtection="1"/>
    <xf numFmtId="167" fontId="1" fillId="0" borderId="0" xfId="0" applyNumberFormat="1" applyFont="1" applyProtection="1"/>
    <xf numFmtId="167" fontId="1" fillId="0" borderId="5" xfId="0" applyNumberFormat="1" applyFont="1" applyBorder="1" applyProtection="1"/>
    <xf numFmtId="0" fontId="0" fillId="0" borderId="0" xfId="0" applyAlignment="1" applyProtection="1">
      <alignment horizontal="left"/>
    </xf>
    <xf numFmtId="167" fontId="24" fillId="4" borderId="3" xfId="0" applyNumberFormat="1" applyFont="1" applyFill="1" applyBorder="1" applyAlignment="1" applyProtection="1">
      <alignment horizontal="centerContinuous" wrapText="1"/>
    </xf>
    <xf numFmtId="167" fontId="10" fillId="4" borderId="3" xfId="0" applyNumberFormat="1" applyFont="1" applyFill="1" applyBorder="1" applyAlignment="1" applyProtection="1">
      <alignment horizontal="center" wrapText="1"/>
    </xf>
    <xf numFmtId="167" fontId="24" fillId="4" borderId="3" xfId="0" applyNumberFormat="1" applyFont="1" applyFill="1" applyBorder="1" applyAlignment="1" applyProtection="1">
      <alignment horizontal="center" wrapText="1"/>
    </xf>
    <xf numFmtId="0" fontId="10" fillId="0" borderId="0" xfId="0" applyFont="1" applyBorder="1" applyAlignment="1" applyProtection="1"/>
    <xf numFmtId="0" fontId="11" fillId="0" borderId="0" xfId="0" applyFont="1" applyBorder="1" applyAlignment="1" applyProtection="1"/>
    <xf numFmtId="0" fontId="22" fillId="0" borderId="0" xfId="0" applyFont="1" applyBorder="1" applyAlignment="1" applyProtection="1"/>
    <xf numFmtId="0" fontId="16" fillId="6" borderId="7" xfId="0" applyFont="1" applyFill="1" applyBorder="1" applyAlignment="1" applyProtection="1">
      <alignment horizontal="center"/>
    </xf>
    <xf numFmtId="167" fontId="1" fillId="3" borderId="3" xfId="0" applyNumberFormat="1" applyFont="1" applyFill="1" applyBorder="1" applyProtection="1"/>
    <xf numFmtId="0" fontId="22" fillId="6" borderId="7" xfId="0" applyFont="1" applyFill="1" applyBorder="1" applyAlignment="1" applyProtection="1">
      <alignment horizontal="left"/>
    </xf>
    <xf numFmtId="0" fontId="22" fillId="6" borderId="7" xfId="0" applyFont="1" applyFill="1" applyBorder="1" applyAlignment="1" applyProtection="1"/>
    <xf numFmtId="167" fontId="1" fillId="8" borderId="3" xfId="0" applyNumberFormat="1" applyFont="1" applyFill="1" applyBorder="1" applyProtection="1"/>
    <xf numFmtId="0" fontId="11" fillId="6" borderId="1" xfId="0" applyFont="1" applyFill="1" applyBorder="1" applyAlignment="1" applyProtection="1">
      <alignment horizontal="left"/>
    </xf>
    <xf numFmtId="167" fontId="24" fillId="8" borderId="3" xfId="0" applyNumberFormat="1" applyFont="1" applyFill="1" applyBorder="1" applyProtection="1"/>
    <xf numFmtId="0" fontId="11" fillId="0" borderId="0" xfId="0" applyFont="1" applyAlignment="1" applyProtection="1"/>
    <xf numFmtId="0" fontId="16" fillId="3" borderId="7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167" fontId="22" fillId="0" borderId="0" xfId="0" applyNumberFormat="1" applyFont="1" applyProtection="1"/>
    <xf numFmtId="167" fontId="11" fillId="4" borderId="3" xfId="0" applyNumberFormat="1" applyFont="1" applyFill="1" applyBorder="1" applyAlignment="1" applyProtection="1">
      <alignment horizontal="centerContinuous" vertical="center" wrapText="1"/>
    </xf>
    <xf numFmtId="0" fontId="0" fillId="4" borderId="3" xfId="0" applyFill="1" applyBorder="1" applyAlignment="1" applyProtection="1">
      <alignment horizontal="centerContinuous" vertical="center"/>
    </xf>
    <xf numFmtId="167" fontId="11" fillId="4" borderId="4" xfId="0" applyNumberFormat="1" applyFont="1" applyFill="1" applyBorder="1" applyAlignment="1" applyProtection="1">
      <alignment horizontal="centerContinuous" vertical="top"/>
    </xf>
    <xf numFmtId="167" fontId="11" fillId="0" borderId="21" xfId="0" applyNumberFormat="1" applyFont="1" applyFill="1" applyBorder="1" applyAlignment="1" applyProtection="1">
      <alignment horizontal="centerContinuous" vertical="top" wrapText="1"/>
    </xf>
    <xf numFmtId="167" fontId="11" fillId="4" borderId="4" xfId="0" applyNumberFormat="1" applyFont="1" applyFill="1" applyBorder="1" applyAlignment="1" applyProtection="1">
      <alignment horizontal="center" wrapText="1"/>
    </xf>
    <xf numFmtId="167" fontId="11" fillId="0" borderId="21" xfId="0" applyNumberFormat="1" applyFont="1" applyFill="1" applyBorder="1" applyAlignment="1" applyProtection="1">
      <alignment horizontal="center" wrapText="1"/>
    </xf>
    <xf numFmtId="167" fontId="11" fillId="4" borderId="22" xfId="0" applyNumberFormat="1" applyFont="1" applyFill="1" applyBorder="1" applyAlignment="1" applyProtection="1">
      <alignment horizontal="center" wrapText="1"/>
    </xf>
    <xf numFmtId="167" fontId="0" fillId="3" borderId="3" xfId="0" applyNumberFormat="1" applyFill="1" applyBorder="1" applyAlignment="1" applyProtection="1">
      <alignment horizontal="right"/>
    </xf>
    <xf numFmtId="167" fontId="0" fillId="0" borderId="21" xfId="0" applyNumberFormat="1" applyFill="1" applyBorder="1" applyAlignment="1" applyProtection="1">
      <alignment horizontal="right"/>
    </xf>
    <xf numFmtId="167" fontId="0" fillId="0" borderId="0" xfId="0" applyNumberFormat="1" applyFill="1" applyBorder="1" applyProtection="1"/>
    <xf numFmtId="167" fontId="0" fillId="0" borderId="3" xfId="0" applyNumberFormat="1" applyBorder="1" applyAlignment="1" applyProtection="1">
      <alignment horizontal="right"/>
      <protection locked="0"/>
    </xf>
    <xf numFmtId="0" fontId="22" fillId="3" borderId="7" xfId="0" applyFont="1" applyFill="1" applyBorder="1" applyProtection="1"/>
    <xf numFmtId="0" fontId="11" fillId="0" borderId="7" xfId="0" applyFont="1" applyBorder="1" applyAlignment="1" applyProtection="1">
      <alignment horizontal="center" wrapText="1"/>
    </xf>
    <xf numFmtId="0" fontId="10" fillId="0" borderId="0" xfId="0" applyFont="1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6" borderId="10" xfId="0" applyFill="1" applyBorder="1" applyAlignment="1" applyProtection="1">
      <alignment horizontal="left"/>
    </xf>
    <xf numFmtId="0" fontId="0" fillId="0" borderId="3" xfId="0" applyBorder="1" applyProtection="1"/>
    <xf numFmtId="167" fontId="0" fillId="0" borderId="0" xfId="0" applyNumberFormat="1" applyAlignment="1" applyProtection="1">
      <alignment horizontal="right"/>
    </xf>
    <xf numFmtId="0" fontId="11" fillId="4" borderId="4" xfId="0" applyFont="1" applyFill="1" applyBorder="1" applyAlignment="1" applyProtection="1">
      <alignment horizontal="center" vertical="top" wrapText="1"/>
    </xf>
    <xf numFmtId="0" fontId="0" fillId="3" borderId="7" xfId="0" applyFill="1" applyBorder="1" applyProtection="1"/>
    <xf numFmtId="0" fontId="0" fillId="3" borderId="10" xfId="0" applyFill="1" applyBorder="1" applyProtection="1"/>
    <xf numFmtId="0" fontId="11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wrapText="1"/>
    </xf>
    <xf numFmtId="0" fontId="10" fillId="0" borderId="0" xfId="0" applyFont="1" applyFill="1" applyProtection="1"/>
    <xf numFmtId="0" fontId="11" fillId="0" borderId="5" xfId="0" applyFont="1" applyFill="1" applyBorder="1" applyAlignment="1" applyProtection="1">
      <alignment vertical="top"/>
    </xf>
    <xf numFmtId="0" fontId="11" fillId="0" borderId="5" xfId="0" applyFont="1" applyFill="1" applyBorder="1" applyAlignment="1" applyProtection="1">
      <alignment wrapText="1"/>
    </xf>
    <xf numFmtId="0" fontId="10" fillId="0" borderId="0" xfId="0" applyFont="1" applyFill="1" applyBorder="1" applyProtection="1"/>
    <xf numFmtId="0" fontId="11" fillId="0" borderId="0" xfId="0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11" fillId="4" borderId="22" xfId="0" applyFont="1" applyFill="1" applyBorder="1" applyAlignment="1" applyProtection="1">
      <alignment horizontal="center" wrapText="1"/>
    </xf>
    <xf numFmtId="0" fontId="11" fillId="6" borderId="4" xfId="0" applyFont="1" applyFill="1" applyBorder="1" applyProtection="1"/>
    <xf numFmtId="0" fontId="30" fillId="6" borderId="21" xfId="0" applyFont="1" applyFill="1" applyBorder="1" applyProtection="1"/>
    <xf numFmtId="0" fontId="30" fillId="6" borderId="22" xfId="0" applyFont="1" applyFill="1" applyBorder="1" applyProtection="1"/>
    <xf numFmtId="0" fontId="11" fillId="0" borderId="5" xfId="0" applyFont="1" applyBorder="1" applyProtection="1"/>
    <xf numFmtId="0" fontId="11" fillId="6" borderId="3" xfId="0" applyFont="1" applyFill="1" applyBorder="1" applyProtection="1"/>
    <xf numFmtId="0" fontId="11" fillId="0" borderId="7" xfId="0" applyFont="1" applyBorder="1" applyProtection="1"/>
    <xf numFmtId="0" fontId="11" fillId="6" borderId="4" xfId="0" applyFont="1" applyFill="1" applyBorder="1" applyAlignment="1" applyProtection="1">
      <alignment wrapText="1"/>
    </xf>
    <xf numFmtId="0" fontId="11" fillId="6" borderId="21" xfId="0" applyFont="1" applyFill="1" applyBorder="1" applyProtection="1"/>
    <xf numFmtId="0" fontId="22" fillId="6" borderId="22" xfId="0" applyFont="1" applyFill="1" applyBorder="1" applyProtection="1"/>
    <xf numFmtId="167" fontId="11" fillId="0" borderId="0" xfId="0" applyNumberFormat="1" applyFont="1" applyAlignment="1" applyProtection="1"/>
    <xf numFmtId="0" fontId="11" fillId="0" borderId="11" xfId="0" applyFont="1" applyBorder="1" applyAlignment="1" applyProtection="1">
      <alignment horizontal="center" wrapText="1"/>
    </xf>
    <xf numFmtId="167" fontId="11" fillId="8" borderId="3" xfId="0" applyNumberFormat="1" applyFont="1" applyFill="1" applyBorder="1" applyAlignment="1" applyProtection="1"/>
    <xf numFmtId="167" fontId="11" fillId="0" borderId="0" xfId="0" applyNumberFormat="1" applyFont="1" applyFill="1" applyBorder="1" applyAlignment="1" applyProtection="1">
      <alignment horizontal="center"/>
    </xf>
    <xf numFmtId="0" fontId="40" fillId="0" borderId="0" xfId="0" applyFont="1" applyAlignment="1" applyProtection="1">
      <alignment horizontal="left"/>
    </xf>
    <xf numFmtId="0" fontId="8" fillId="0" borderId="3" xfId="0" applyFont="1" applyFill="1" applyBorder="1" applyAlignment="1" applyProtection="1">
      <alignment horizontal="left" vertical="center"/>
      <protection locked="0"/>
    </xf>
    <xf numFmtId="14" fontId="8" fillId="0" borderId="3" xfId="0" applyNumberFormat="1" applyFont="1" applyFill="1" applyBorder="1" applyAlignment="1" applyProtection="1">
      <alignment horizontal="left" vertical="center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center" vertical="center"/>
    </xf>
    <xf numFmtId="167" fontId="10" fillId="0" borderId="3" xfId="0" applyNumberFormat="1" applyFont="1" applyFill="1" applyBorder="1" applyProtection="1">
      <protection locked="0"/>
    </xf>
    <xf numFmtId="0" fontId="33" fillId="0" borderId="0" xfId="0" applyFont="1" applyProtection="1"/>
    <xf numFmtId="167" fontId="24" fillId="4" borderId="3" xfId="0" applyNumberFormat="1" applyFont="1" applyFill="1" applyBorder="1" applyAlignment="1" applyProtection="1">
      <alignment horizontal="centerContinuous" vertical="center" wrapText="1"/>
    </xf>
    <xf numFmtId="0" fontId="16" fillId="0" borderId="0" xfId="0" applyFont="1" applyProtection="1"/>
    <xf numFmtId="0" fontId="10" fillId="6" borderId="3" xfId="0" applyFont="1" applyFill="1" applyBorder="1" applyAlignment="1" applyProtection="1">
      <alignment horizontal="center"/>
    </xf>
    <xf numFmtId="0" fontId="0" fillId="6" borderId="1" xfId="0" applyFill="1" applyBorder="1" applyAlignment="1" applyProtection="1">
      <alignment horizontal="left" indent="1"/>
    </xf>
    <xf numFmtId="0" fontId="1" fillId="6" borderId="1" xfId="0" applyFont="1" applyFill="1" applyBorder="1" applyProtection="1"/>
    <xf numFmtId="0" fontId="16" fillId="3" borderId="10" xfId="0" applyFont="1" applyFill="1" applyBorder="1" applyProtection="1"/>
    <xf numFmtId="167" fontId="24" fillId="3" borderId="3" xfId="0" applyNumberFormat="1" applyFont="1" applyFill="1" applyBorder="1" applyProtection="1"/>
    <xf numFmtId="167" fontId="1" fillId="0" borderId="0" xfId="0" applyNumberFormat="1" applyFont="1" applyFill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Fill="1" applyBorder="1" applyProtection="1"/>
    <xf numFmtId="167" fontId="11" fillId="0" borderId="0" xfId="0" applyNumberFormat="1" applyFont="1" applyProtection="1"/>
    <xf numFmtId="0" fontId="10" fillId="8" borderId="3" xfId="0" applyFont="1" applyFill="1" applyBorder="1" applyAlignment="1" applyProtection="1">
      <alignment horizontal="center"/>
    </xf>
    <xf numFmtId="167" fontId="1" fillId="0" borderId="0" xfId="0" applyNumberFormat="1" applyFont="1" applyFill="1" applyBorder="1" applyProtection="1"/>
    <xf numFmtId="0" fontId="11" fillId="0" borderId="0" xfId="0" applyFont="1" applyFill="1" applyProtection="1"/>
    <xf numFmtId="0" fontId="0" fillId="6" borderId="1" xfId="0" applyFill="1" applyBorder="1" applyAlignment="1" applyProtection="1">
      <alignment horizontal="left"/>
    </xf>
    <xf numFmtId="0" fontId="0" fillId="6" borderId="3" xfId="0" applyFill="1" applyBorder="1" applyProtection="1"/>
    <xf numFmtId="0" fontId="14" fillId="0" borderId="0" xfId="0" applyFont="1" applyBorder="1" applyProtection="1"/>
    <xf numFmtId="0" fontId="11" fillId="0" borderId="0" xfId="0" applyFont="1" applyBorder="1" applyProtection="1"/>
    <xf numFmtId="0" fontId="11" fillId="6" borderId="1" xfId="0" applyFont="1" applyFill="1" applyBorder="1" applyProtection="1"/>
    <xf numFmtId="0" fontId="0" fillId="6" borderId="10" xfId="0" applyFill="1" applyBorder="1" applyAlignment="1" applyProtection="1"/>
    <xf numFmtId="0" fontId="11" fillId="0" borderId="0" xfId="0" applyFont="1" applyBorder="1" applyAlignment="1" applyProtection="1">
      <alignment horizontal="center"/>
    </xf>
    <xf numFmtId="167" fontId="0" fillId="0" borderId="0" xfId="0" applyNumberFormat="1" applyBorder="1" applyProtection="1"/>
    <xf numFmtId="0" fontId="10" fillId="0" borderId="0" xfId="0" applyFont="1" applyBorder="1" applyAlignment="1" applyProtection="1">
      <alignment horizontal="center"/>
    </xf>
    <xf numFmtId="0" fontId="14" fillId="0" borderId="0" xfId="0" applyFont="1" applyProtection="1"/>
    <xf numFmtId="0" fontId="11" fillId="4" borderId="4" xfId="0" applyFont="1" applyFill="1" applyBorder="1" applyAlignment="1" applyProtection="1">
      <alignment horizontal="center"/>
    </xf>
    <xf numFmtId="0" fontId="11" fillId="4" borderId="22" xfId="0" applyFont="1" applyFill="1" applyBorder="1" applyAlignment="1" applyProtection="1">
      <alignment horizontal="center"/>
    </xf>
    <xf numFmtId="0" fontId="0" fillId="0" borderId="0" xfId="0" applyBorder="1" applyAlignment="1" applyProtection="1"/>
    <xf numFmtId="167" fontId="10" fillId="0" borderId="0" xfId="0" applyNumberFormat="1" applyFont="1" applyBorder="1" applyAlignment="1" applyProtection="1">
      <alignment horizontal="center"/>
    </xf>
    <xf numFmtId="167" fontId="10" fillId="0" borderId="0" xfId="0" applyNumberFormat="1" applyFont="1" applyAlignment="1" applyProtection="1">
      <alignment horizontal="center"/>
    </xf>
    <xf numFmtId="0" fontId="1" fillId="0" borderId="0" xfId="0" applyFont="1" applyProtection="1"/>
    <xf numFmtId="0" fontId="24" fillId="4" borderId="2" xfId="0" applyFont="1" applyFill="1" applyBorder="1" applyAlignment="1" applyProtection="1">
      <alignment horizontal="left" vertical="top"/>
    </xf>
    <xf numFmtId="0" fontId="24" fillId="4" borderId="11" xfId="0" applyFont="1" applyFill="1" applyBorder="1" applyAlignment="1" applyProtection="1">
      <alignment horizontal="centerContinuous"/>
    </xf>
    <xf numFmtId="167" fontId="24" fillId="4" borderId="11" xfId="0" applyNumberFormat="1" applyFont="1" applyFill="1" applyBorder="1" applyAlignment="1" applyProtection="1">
      <alignment horizontal="centerContinuous"/>
    </xf>
    <xf numFmtId="167" fontId="24" fillId="4" borderId="12" xfId="0" applyNumberFormat="1" applyFont="1" applyFill="1" applyBorder="1" applyAlignment="1" applyProtection="1">
      <alignment horizontal="centerContinuous"/>
    </xf>
    <xf numFmtId="0" fontId="39" fillId="0" borderId="0" xfId="0" applyFont="1" applyFill="1" applyBorder="1" applyProtection="1"/>
    <xf numFmtId="0" fontId="22" fillId="4" borderId="18" xfId="0" applyFont="1" applyFill="1" applyBorder="1" applyAlignment="1" applyProtection="1"/>
    <xf numFmtId="0" fontId="24" fillId="4" borderId="5" xfId="0" applyFont="1" applyFill="1" applyBorder="1" applyAlignment="1" applyProtection="1">
      <alignment horizontal="center"/>
    </xf>
    <xf numFmtId="167" fontId="24" fillId="4" borderId="5" xfId="0" applyNumberFormat="1" applyFont="1" applyFill="1" applyBorder="1" applyAlignment="1" applyProtection="1">
      <alignment horizontal="center" wrapText="1"/>
    </xf>
    <xf numFmtId="167" fontId="24" fillId="4" borderId="2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vertical="center"/>
    </xf>
    <xf numFmtId="0" fontId="11" fillId="4" borderId="2" xfId="0" applyFont="1" applyFill="1" applyBorder="1" applyAlignment="1" applyProtection="1">
      <alignment horizontal="center" vertical="center"/>
    </xf>
    <xf numFmtId="0" fontId="24" fillId="4" borderId="2" xfId="0" applyFont="1" applyFill="1" applyBorder="1" applyAlignment="1" applyProtection="1">
      <alignment vertical="center" wrapText="1"/>
    </xf>
    <xf numFmtId="167" fontId="24" fillId="4" borderId="4" xfId="0" applyNumberFormat="1" applyFont="1" applyFill="1" applyBorder="1" applyAlignment="1" applyProtection="1">
      <alignment horizontal="left" vertical="top" wrapText="1"/>
    </xf>
    <xf numFmtId="167" fontId="10" fillId="4" borderId="3" xfId="0" applyNumberFormat="1" applyFont="1" applyFill="1" applyBorder="1" applyAlignment="1" applyProtection="1">
      <alignment horizontal="center" vertical="center" wrapText="1"/>
    </xf>
    <xf numFmtId="0" fontId="10" fillId="4" borderId="3" xfId="11" applyFont="1" applyFill="1" applyBorder="1" applyAlignment="1" applyProtection="1">
      <alignment horizontal="center" vertical="center" wrapText="1"/>
    </xf>
    <xf numFmtId="167" fontId="11" fillId="4" borderId="18" xfId="0" applyNumberFormat="1" applyFont="1" applyFill="1" applyBorder="1" applyAlignment="1" applyProtection="1">
      <alignment horizontal="center" wrapText="1"/>
    </xf>
    <xf numFmtId="0" fontId="11" fillId="4" borderId="3" xfId="11" applyFont="1" applyFill="1" applyBorder="1" applyProtection="1">
      <alignment horizontal="center" vertical="top" wrapText="1"/>
    </xf>
    <xf numFmtId="166" fontId="10" fillId="3" borderId="3" xfId="0" applyNumberFormat="1" applyFont="1" applyFill="1" applyBorder="1" applyAlignment="1" applyProtection="1">
      <alignment horizontal="right"/>
    </xf>
    <xf numFmtId="166" fontId="10" fillId="6" borderId="3" xfId="0" applyNumberFormat="1" applyFont="1" applyFill="1" applyBorder="1" applyAlignment="1" applyProtection="1">
      <alignment horizontal="right"/>
    </xf>
    <xf numFmtId="167" fontId="11" fillId="3" borderId="22" xfId="11" applyNumberFormat="1" applyFont="1" applyFill="1" applyBorder="1" applyAlignment="1" applyProtection="1">
      <alignment horizontal="right" vertical="top"/>
    </xf>
    <xf numFmtId="0" fontId="11" fillId="3" borderId="1" xfId="0" applyFont="1" applyFill="1" applyBorder="1" applyAlignment="1" applyProtection="1"/>
    <xf numFmtId="0" fontId="11" fillId="8" borderId="3" xfId="0" applyFont="1" applyFill="1" applyBorder="1" applyAlignment="1" applyProtection="1">
      <alignment horizontal="right"/>
    </xf>
    <xf numFmtId="167" fontId="11" fillId="3" borderId="3" xfId="11" applyNumberFormat="1" applyFont="1" applyFill="1" applyBorder="1" applyAlignment="1" applyProtection="1">
      <alignment horizontal="right" vertical="top"/>
    </xf>
    <xf numFmtId="0" fontId="39" fillId="4" borderId="3" xfId="0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vertical="center"/>
    </xf>
    <xf numFmtId="0" fontId="39" fillId="4" borderId="3" xfId="0" applyFont="1" applyFill="1" applyBorder="1" applyAlignment="1" applyProtection="1">
      <alignment horizontal="centerContinuous" vertical="center" wrapText="1"/>
    </xf>
    <xf numFmtId="0" fontId="39" fillId="0" borderId="23" xfId="0" applyFont="1" applyFill="1" applyBorder="1" applyAlignment="1" applyProtection="1">
      <alignment horizontal="centerContinuous" vertical="center" wrapText="1"/>
    </xf>
    <xf numFmtId="167" fontId="39" fillId="4" borderId="3" xfId="0" applyNumberFormat="1" applyFont="1" applyFill="1" applyBorder="1" applyAlignment="1" applyProtection="1">
      <alignment horizontal="center" vertical="center" wrapText="1"/>
    </xf>
    <xf numFmtId="0" fontId="39" fillId="0" borderId="23" xfId="0" applyFont="1" applyFill="1" applyBorder="1" applyAlignment="1" applyProtection="1">
      <alignment horizontal="center" vertical="center" wrapText="1"/>
    </xf>
    <xf numFmtId="167" fontId="24" fillId="4" borderId="3" xfId="0" applyNumberFormat="1" applyFont="1" applyFill="1" applyBorder="1" applyAlignment="1" applyProtection="1">
      <alignment horizontal="center" vertical="center" wrapText="1"/>
    </xf>
    <xf numFmtId="0" fontId="24" fillId="4" borderId="3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24" fillId="0" borderId="23" xfId="0" applyFont="1" applyFill="1" applyBorder="1" applyAlignment="1" applyProtection="1">
      <alignment horizontal="center" vertical="center"/>
    </xf>
    <xf numFmtId="0" fontId="24" fillId="4" borderId="3" xfId="0" applyFont="1" applyFill="1" applyBorder="1" applyAlignment="1" applyProtection="1">
      <alignment horizontal="center" vertical="center" wrapText="1"/>
    </xf>
    <xf numFmtId="167" fontId="11" fillId="3" borderId="22" xfId="11" applyNumberFormat="1" applyFont="1" applyFill="1" applyBorder="1" applyAlignment="1" applyProtection="1"/>
    <xf numFmtId="167" fontId="11" fillId="0" borderId="23" xfId="0" applyNumberFormat="1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wrapText="1"/>
    </xf>
    <xf numFmtId="0" fontId="11" fillId="4" borderId="2" xfId="0" applyFont="1" applyFill="1" applyBorder="1" applyAlignment="1" applyProtection="1">
      <alignment horizontal="center"/>
    </xf>
    <xf numFmtId="0" fontId="11" fillId="4" borderId="11" xfId="0" applyFont="1" applyFill="1" applyBorder="1" applyAlignment="1" applyProtection="1">
      <alignment horizontal="center"/>
    </xf>
    <xf numFmtId="0" fontId="11" fillId="4" borderId="12" xfId="0" applyFont="1" applyFill="1" applyBorder="1" applyAlignment="1" applyProtection="1">
      <alignment horizontal="center"/>
    </xf>
    <xf numFmtId="0" fontId="11" fillId="4" borderId="18" xfId="0" applyFont="1" applyFill="1" applyBorder="1" applyAlignment="1" applyProtection="1">
      <alignment wrapText="1"/>
    </xf>
    <xf numFmtId="0" fontId="11" fillId="4" borderId="18" xfId="0" applyFont="1" applyFill="1" applyBorder="1" applyAlignment="1" applyProtection="1">
      <alignment horizontal="center"/>
    </xf>
    <xf numFmtId="0" fontId="11" fillId="4" borderId="5" xfId="0" applyFont="1" applyFill="1" applyBorder="1" applyAlignment="1" applyProtection="1">
      <alignment horizontal="center"/>
    </xf>
    <xf numFmtId="0" fontId="11" fillId="4" borderId="24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wrapText="1"/>
    </xf>
    <xf numFmtId="0" fontId="11" fillId="3" borderId="3" xfId="0" applyFont="1" applyFill="1" applyBorder="1" applyAlignment="1" applyProtection="1">
      <alignment horizontal="center" vertical="center"/>
    </xf>
    <xf numFmtId="0" fontId="11" fillId="8" borderId="1" xfId="0" applyFont="1" applyFill="1" applyBorder="1" applyAlignment="1" applyProtection="1">
      <alignment horizontal="left" vertical="top" wrapText="1"/>
    </xf>
    <xf numFmtId="0" fontId="11" fillId="8" borderId="7" xfId="0" applyFont="1" applyFill="1" applyBorder="1" applyAlignment="1" applyProtection="1">
      <alignment horizontal="center" vertical="top" wrapText="1"/>
    </xf>
    <xf numFmtId="167" fontId="12" fillId="8" borderId="7" xfId="0" applyNumberFormat="1" applyFont="1" applyFill="1" applyBorder="1" applyAlignment="1" applyProtection="1">
      <alignment vertical="top" wrapText="1"/>
    </xf>
    <xf numFmtId="167" fontId="11" fillId="0" borderId="0" xfId="0" applyNumberFormat="1" applyFont="1" applyAlignment="1" applyProtection="1">
      <alignment horizontal="center"/>
    </xf>
    <xf numFmtId="0" fontId="10" fillId="0" borderId="0" xfId="0" applyNumberFormat="1" applyFont="1" applyAlignment="1" applyProtection="1"/>
    <xf numFmtId="0" fontId="40" fillId="0" borderId="0" xfId="0" applyFont="1" applyAlignment="1" applyProtection="1"/>
    <xf numFmtId="0" fontId="24" fillId="4" borderId="2" xfId="0" applyFont="1" applyFill="1" applyBorder="1" applyAlignment="1" applyProtection="1"/>
    <xf numFmtId="0" fontId="24" fillId="4" borderId="11" xfId="0" applyFont="1" applyFill="1" applyBorder="1" applyAlignment="1" applyProtection="1">
      <alignment horizontal="left"/>
    </xf>
    <xf numFmtId="0" fontId="24" fillId="4" borderId="5" xfId="0" applyFont="1" applyFill="1" applyBorder="1" applyAlignment="1" applyProtection="1">
      <alignment wrapText="1"/>
    </xf>
    <xf numFmtId="0" fontId="0" fillId="0" borderId="0" xfId="0" applyAlignment="1" applyProtection="1"/>
    <xf numFmtId="0" fontId="24" fillId="4" borderId="12" xfId="0" applyFont="1" applyFill="1" applyBorder="1" applyAlignment="1" applyProtection="1">
      <alignment wrapText="1"/>
    </xf>
    <xf numFmtId="0" fontId="24" fillId="4" borderId="12" xfId="0" applyFont="1" applyFill="1" applyBorder="1" applyAlignment="1" applyProtection="1">
      <alignment vertical="center" wrapText="1"/>
    </xf>
    <xf numFmtId="0" fontId="24" fillId="4" borderId="3" xfId="11" applyFont="1" applyFill="1" applyBorder="1" applyAlignment="1" applyProtection="1">
      <alignment horizontal="center" vertical="center" wrapText="1"/>
    </xf>
    <xf numFmtId="0" fontId="11" fillId="4" borderId="18" xfId="0" applyFont="1" applyFill="1" applyBorder="1" applyAlignment="1" applyProtection="1"/>
    <xf numFmtId="0" fontId="11" fillId="4" borderId="24" xfId="0" applyFont="1" applyFill="1" applyBorder="1" applyAlignment="1" applyProtection="1">
      <alignment wrapText="1"/>
    </xf>
    <xf numFmtId="0" fontId="10" fillId="6" borderId="1" xfId="0" applyFont="1" applyFill="1" applyBorder="1" applyAlignment="1" applyProtection="1"/>
    <xf numFmtId="0" fontId="10" fillId="8" borderId="3" xfId="0" applyFont="1" applyFill="1" applyBorder="1" applyAlignment="1" applyProtection="1">
      <alignment wrapText="1"/>
    </xf>
    <xf numFmtId="0" fontId="24" fillId="4" borderId="18" xfId="0" applyFont="1" applyFill="1" applyBorder="1" applyAlignment="1" applyProtection="1"/>
    <xf numFmtId="0" fontId="24" fillId="4" borderId="24" xfId="0" applyFont="1" applyFill="1" applyBorder="1" applyAlignment="1" applyProtection="1">
      <alignment wrapText="1"/>
    </xf>
    <xf numFmtId="0" fontId="24" fillId="4" borderId="3" xfId="0" applyFont="1" applyFill="1" applyBorder="1" applyAlignment="1" applyProtection="1">
      <alignment horizontal="center"/>
    </xf>
    <xf numFmtId="0" fontId="24" fillId="4" borderId="3" xfId="11" applyFont="1" applyFill="1" applyBorder="1" applyProtection="1">
      <alignment horizontal="center" vertical="top" wrapText="1"/>
    </xf>
    <xf numFmtId="0" fontId="40" fillId="0" borderId="0" xfId="0" applyFont="1" applyProtection="1"/>
    <xf numFmtId="0" fontId="15" fillId="0" borderId="0" xfId="0" applyFont="1" applyAlignment="1" applyProtection="1">
      <alignment horizontal="center"/>
    </xf>
    <xf numFmtId="0" fontId="10" fillId="0" borderId="5" xfId="0" applyFont="1" applyBorder="1" applyAlignment="1" applyProtection="1">
      <alignment horizontal="center"/>
    </xf>
    <xf numFmtId="167" fontId="11" fillId="0" borderId="5" xfId="0" applyNumberFormat="1" applyFont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22" fillId="6" borderId="11" xfId="0" applyFont="1" applyFill="1" applyBorder="1" applyAlignment="1" applyProtection="1"/>
    <xf numFmtId="0" fontId="24" fillId="4" borderId="22" xfId="0" applyFont="1" applyFill="1" applyBorder="1" applyAlignment="1" applyProtection="1">
      <alignment horizontal="center" vertical="center" wrapText="1"/>
    </xf>
    <xf numFmtId="0" fontId="0" fillId="6" borderId="11" xfId="0" applyFill="1" applyBorder="1" applyAlignment="1" applyProtection="1"/>
    <xf numFmtId="0" fontId="0" fillId="6" borderId="12" xfId="0" applyFill="1" applyBorder="1" applyAlignment="1" applyProtection="1"/>
    <xf numFmtId="0" fontId="11" fillId="6" borderId="14" xfId="0" applyFont="1" applyFill="1" applyBorder="1" applyAlignment="1" applyProtection="1">
      <alignment horizontal="center"/>
    </xf>
    <xf numFmtId="167" fontId="0" fillId="8" borderId="3" xfId="0" applyNumberFormat="1" applyFill="1" applyBorder="1" applyProtection="1"/>
    <xf numFmtId="0" fontId="0" fillId="6" borderId="7" xfId="0" applyFill="1" applyBorder="1" applyAlignment="1" applyProtection="1"/>
    <xf numFmtId="0" fontId="11" fillId="3" borderId="1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167" fontId="11" fillId="3" borderId="4" xfId="0" applyNumberFormat="1" applyFont="1" applyFill="1" applyBorder="1" applyAlignment="1" applyProtection="1">
      <alignment horizontal="center"/>
    </xf>
    <xf numFmtId="167" fontId="0" fillId="6" borderId="3" xfId="0" applyNumberFormat="1" applyFill="1" applyBorder="1" applyProtection="1"/>
    <xf numFmtId="167" fontId="0" fillId="6" borderId="3" xfId="0" quotePrefix="1" applyNumberFormat="1" applyFill="1" applyBorder="1" applyProtection="1"/>
    <xf numFmtId="0" fontId="41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vertical="center"/>
    </xf>
    <xf numFmtId="9" fontId="15" fillId="0" borderId="0" xfId="0" applyNumberFormat="1" applyFont="1" applyAlignment="1" applyProtection="1"/>
    <xf numFmtId="9" fontId="14" fillId="0" borderId="0" xfId="0" applyNumberFormat="1" applyFont="1" applyFill="1" applyBorder="1" applyAlignment="1" applyProtection="1">
      <alignment horizontal="center"/>
    </xf>
    <xf numFmtId="9" fontId="10" fillId="0" borderId="5" xfId="0" applyNumberFormat="1" applyFont="1" applyBorder="1" applyAlignment="1" applyProtection="1"/>
    <xf numFmtId="9" fontId="10" fillId="0" borderId="0" xfId="0" applyNumberFormat="1" applyFont="1" applyAlignment="1" applyProtection="1"/>
    <xf numFmtId="0" fontId="10" fillId="4" borderId="4" xfId="0" applyFont="1" applyFill="1" applyBorder="1" applyAlignment="1" applyProtection="1">
      <alignment horizontal="center" vertical="top" wrapText="1"/>
    </xf>
    <xf numFmtId="0" fontId="10" fillId="4" borderId="1" xfId="0" applyFont="1" applyFill="1" applyBorder="1" applyAlignment="1" applyProtection="1">
      <alignment horizontal="centerContinuous" vertical="top"/>
    </xf>
    <xf numFmtId="0" fontId="10" fillId="4" borderId="10" xfId="0" applyFont="1" applyFill="1" applyBorder="1" applyAlignment="1" applyProtection="1">
      <alignment horizontal="centerContinuous" vertical="top"/>
    </xf>
    <xf numFmtId="0" fontId="10" fillId="4" borderId="4" xfId="0" applyFont="1" applyFill="1" applyBorder="1" applyAlignment="1" applyProtection="1">
      <alignment horizontal="centerContinuous" vertical="top" wrapText="1"/>
    </xf>
    <xf numFmtId="9" fontId="10" fillId="4" borderId="4" xfId="0" applyNumberFormat="1" applyFont="1" applyFill="1" applyBorder="1" applyAlignment="1" applyProtection="1">
      <alignment horizontal="centerContinuous" vertical="top" wrapText="1"/>
    </xf>
    <xf numFmtId="0" fontId="10" fillId="4" borderId="21" xfId="0" applyFont="1" applyFill="1" applyBorder="1" applyAlignment="1" applyProtection="1">
      <alignment horizontal="center" vertical="top" wrapText="1"/>
    </xf>
    <xf numFmtId="9" fontId="10" fillId="4" borderId="22" xfId="0" applyNumberFormat="1" applyFont="1" applyFill="1" applyBorder="1" applyAlignment="1" applyProtection="1">
      <alignment horizontal="center" vertical="top" wrapText="1"/>
    </xf>
    <xf numFmtId="0" fontId="11" fillId="4" borderId="1" xfId="0" applyFont="1" applyFill="1" applyBorder="1" applyAlignment="1" applyProtection="1">
      <alignment horizontal="center"/>
    </xf>
    <xf numFmtId="0" fontId="11" fillId="4" borderId="3" xfId="0" applyNumberFormat="1" applyFont="1" applyFill="1" applyBorder="1" applyAlignment="1" applyProtection="1">
      <alignment horizontal="center"/>
    </xf>
    <xf numFmtId="9" fontId="10" fillId="0" borderId="0" xfId="0" applyNumberFormat="1" applyFont="1" applyFill="1" applyBorder="1" applyAlignment="1" applyProtection="1"/>
    <xf numFmtId="0" fontId="11" fillId="6" borderId="7" xfId="0" applyFont="1" applyFill="1" applyBorder="1" applyProtection="1"/>
    <xf numFmtId="166" fontId="11" fillId="8" borderId="3" xfId="0" applyNumberFormat="1" applyFont="1" applyFill="1" applyBorder="1" applyAlignment="1" applyProtection="1">
      <alignment horizontal="right" vertical="top" wrapText="1"/>
    </xf>
    <xf numFmtId="167" fontId="11" fillId="3" borderId="3" xfId="0" applyNumberFormat="1" applyFont="1" applyFill="1" applyBorder="1" applyAlignment="1" applyProtection="1">
      <alignment vertical="top" wrapText="1"/>
    </xf>
    <xf numFmtId="167" fontId="11" fillId="8" borderId="3" xfId="0" applyNumberFormat="1" applyFont="1" applyFill="1" applyBorder="1" applyAlignment="1" applyProtection="1">
      <alignment vertical="top" wrapText="1"/>
    </xf>
    <xf numFmtId="9" fontId="10" fillId="3" borderId="3" xfId="0" applyNumberFormat="1" applyFont="1" applyFill="1" applyBorder="1" applyAlignment="1" applyProtection="1">
      <alignment vertical="top" wrapText="1"/>
    </xf>
    <xf numFmtId="167" fontId="11" fillId="6" borderId="3" xfId="0" applyNumberFormat="1" applyFont="1" applyFill="1" applyBorder="1" applyAlignment="1" applyProtection="1">
      <alignment horizontal="center" vertical="top" wrapText="1"/>
    </xf>
    <xf numFmtId="166" fontId="10" fillId="6" borderId="3" xfId="0" applyNumberFormat="1" applyFont="1" applyFill="1" applyBorder="1" applyAlignment="1" applyProtection="1">
      <alignment horizontal="right" vertical="top" wrapText="1"/>
    </xf>
    <xf numFmtId="167" fontId="10" fillId="3" borderId="3" xfId="0" applyNumberFormat="1" applyFont="1" applyFill="1" applyBorder="1" applyAlignment="1" applyProtection="1">
      <alignment vertical="top" wrapText="1"/>
    </xf>
    <xf numFmtId="166" fontId="10" fillId="0" borderId="7" xfId="0" applyNumberFormat="1" applyFont="1" applyFill="1" applyBorder="1" applyAlignment="1" applyProtection="1">
      <alignment horizontal="right" vertical="top" wrapText="1"/>
    </xf>
    <xf numFmtId="167" fontId="10" fillId="0" borderId="7" xfId="0" applyNumberFormat="1" applyFont="1" applyFill="1" applyBorder="1" applyAlignment="1" applyProtection="1">
      <alignment vertical="top" wrapText="1"/>
    </xf>
    <xf numFmtId="9" fontId="10" fillId="0" borderId="7" xfId="0" applyNumberFormat="1" applyFont="1" applyFill="1" applyBorder="1" applyAlignment="1" applyProtection="1">
      <alignment vertical="top" wrapText="1"/>
    </xf>
    <xf numFmtId="167" fontId="10" fillId="0" borderId="7" xfId="0" applyNumberFormat="1" applyFont="1" applyFill="1" applyBorder="1" applyAlignment="1" applyProtection="1">
      <alignment horizontal="center" vertical="top" wrapText="1"/>
    </xf>
    <xf numFmtId="166" fontId="10" fillId="8" borderId="3" xfId="0" applyNumberFormat="1" applyFont="1" applyFill="1" applyBorder="1" applyAlignment="1" applyProtection="1">
      <alignment horizontal="right" vertical="top" wrapText="1"/>
    </xf>
    <xf numFmtId="0" fontId="11" fillId="6" borderId="7" xfId="0" applyFont="1" applyFill="1" applyBorder="1" applyAlignment="1" applyProtection="1">
      <alignment horizontal="left"/>
    </xf>
    <xf numFmtId="0" fontId="16" fillId="6" borderId="7" xfId="0" applyFont="1" applyFill="1" applyBorder="1" applyProtection="1"/>
    <xf numFmtId="167" fontId="16" fillId="6" borderId="7" xfId="0" applyNumberFormat="1" applyFont="1" applyFill="1" applyBorder="1" applyProtection="1"/>
    <xf numFmtId="0" fontId="10" fillId="6" borderId="7" xfId="0" applyFont="1" applyFill="1" applyBorder="1" applyProtection="1"/>
    <xf numFmtId="167" fontId="22" fillId="6" borderId="7" xfId="0" applyNumberFormat="1" applyFont="1" applyFill="1" applyBorder="1" applyProtection="1"/>
    <xf numFmtId="9" fontId="0" fillId="0" borderId="0" xfId="0" applyNumberFormat="1" applyProtection="1"/>
    <xf numFmtId="167" fontId="16" fillId="3" borderId="7" xfId="0" applyNumberFormat="1" applyFont="1" applyFill="1" applyBorder="1" applyProtection="1"/>
    <xf numFmtId="0" fontId="0" fillId="0" borderId="0" xfId="0" quotePrefix="1" applyAlignment="1" applyProtection="1"/>
    <xf numFmtId="167" fontId="14" fillId="0" borderId="0" xfId="0" applyNumberFormat="1" applyFont="1" applyAlignment="1" applyProtection="1"/>
    <xf numFmtId="167" fontId="24" fillId="4" borderId="22" xfId="0" applyNumberFormat="1" applyFont="1" applyFill="1" applyBorder="1" applyAlignment="1" applyProtection="1">
      <alignment horizontal="center" wrapText="1"/>
    </xf>
    <xf numFmtId="0" fontId="11" fillId="4" borderId="18" xfId="0" applyFont="1" applyFill="1" applyBorder="1" applyAlignment="1" applyProtection="1">
      <alignment horizontal="centerContinuous"/>
    </xf>
    <xf numFmtId="0" fontId="39" fillId="4" borderId="24" xfId="0" applyFont="1" applyFill="1" applyBorder="1" applyAlignment="1" applyProtection="1">
      <alignment horizontal="centerContinuous"/>
    </xf>
    <xf numFmtId="0" fontId="10" fillId="0" borderId="0" xfId="0" applyFont="1" applyFill="1" applyBorder="1" applyAlignment="1" applyProtection="1">
      <alignment horizontal="center" vertical="center"/>
    </xf>
    <xf numFmtId="169" fontId="10" fillId="6" borderId="3" xfId="0" applyNumberFormat="1" applyFont="1" applyFill="1" applyBorder="1" applyAlignment="1" applyProtection="1">
      <alignment vertical="center"/>
    </xf>
    <xf numFmtId="0" fontId="11" fillId="6" borderId="14" xfId="0" applyFont="1" applyFill="1" applyBorder="1" applyAlignment="1" applyProtection="1">
      <alignment horizontal="center" vertical="center"/>
    </xf>
    <xf numFmtId="9" fontId="11" fillId="3" borderId="14" xfId="0" applyNumberFormat="1" applyFont="1" applyFill="1" applyBorder="1" applyAlignment="1" applyProtection="1">
      <alignment horizontal="right"/>
    </xf>
    <xf numFmtId="0" fontId="11" fillId="10" borderId="14" xfId="0" applyFont="1" applyFill="1" applyBorder="1" applyAlignment="1" applyProtection="1">
      <alignment horizontal="center" vertical="center"/>
    </xf>
    <xf numFmtId="0" fontId="0" fillId="6" borderId="12" xfId="0" applyFill="1" applyBorder="1" applyAlignment="1" applyProtection="1">
      <alignment horizontal="left" vertical="center" wrapText="1"/>
    </xf>
    <xf numFmtId="0" fontId="11" fillId="8" borderId="3" xfId="0" applyFont="1" applyFill="1" applyBorder="1" applyProtection="1"/>
    <xf numFmtId="9" fontId="11" fillId="3" borderId="3" xfId="0" applyNumberFormat="1" applyFont="1" applyFill="1" applyBorder="1" applyProtection="1"/>
    <xf numFmtId="0" fontId="11" fillId="6" borderId="3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/>
    </xf>
    <xf numFmtId="167" fontId="11" fillId="0" borderId="0" xfId="0" applyNumberFormat="1" applyFont="1" applyFill="1" applyBorder="1" applyAlignment="1" applyProtection="1">
      <alignment horizontal="right"/>
    </xf>
    <xf numFmtId="167" fontId="11" fillId="8" borderId="3" xfId="0" applyNumberFormat="1" applyFont="1" applyFill="1" applyBorder="1" applyAlignment="1" applyProtection="1">
      <alignment horizontal="right"/>
    </xf>
    <xf numFmtId="167" fontId="11" fillId="8" borderId="3" xfId="0" applyNumberFormat="1" applyFont="1" applyFill="1" applyBorder="1" applyAlignment="1" applyProtection="1">
      <alignment horizontal="center"/>
    </xf>
    <xf numFmtId="167" fontId="11" fillId="10" borderId="4" xfId="0" applyNumberFormat="1" applyFont="1" applyFill="1" applyBorder="1" applyAlignment="1" applyProtection="1">
      <alignment horizontal="right"/>
    </xf>
    <xf numFmtId="167" fontId="11" fillId="10" borderId="4" xfId="0" applyNumberFormat="1" applyFont="1" applyFill="1" applyBorder="1" applyAlignment="1" applyProtection="1">
      <alignment horizontal="center"/>
    </xf>
    <xf numFmtId="167" fontId="11" fillId="3" borderId="14" xfId="0" applyNumberFormat="1" applyFont="1" applyFill="1" applyBorder="1" applyAlignment="1" applyProtection="1">
      <alignment horizontal="right"/>
    </xf>
    <xf numFmtId="167" fontId="11" fillId="4" borderId="4" xfId="0" applyNumberFormat="1" applyFont="1" applyFill="1" applyBorder="1" applyAlignment="1" applyProtection="1">
      <alignment horizontal="centerContinuous" vertical="center" wrapText="1"/>
    </xf>
    <xf numFmtId="0" fontId="10" fillId="0" borderId="0" xfId="0" applyFont="1" applyAlignment="1" applyProtection="1">
      <alignment vertical="center"/>
    </xf>
    <xf numFmtId="0" fontId="16" fillId="4" borderId="5" xfId="0" applyFont="1" applyFill="1" applyBorder="1" applyAlignment="1" applyProtection="1">
      <alignment horizontal="centerContinuous"/>
    </xf>
    <xf numFmtId="0" fontId="16" fillId="4" borderId="24" xfId="0" applyFont="1" applyFill="1" applyBorder="1" applyAlignment="1" applyProtection="1">
      <alignment horizontal="centerContinuous"/>
    </xf>
    <xf numFmtId="169" fontId="10" fillId="6" borderId="4" xfId="0" applyNumberFormat="1" applyFont="1" applyFill="1" applyBorder="1" applyAlignment="1" applyProtection="1"/>
    <xf numFmtId="167" fontId="10" fillId="3" borderId="14" xfId="0" applyNumberFormat="1" applyFont="1" applyFill="1" applyBorder="1" applyAlignment="1" applyProtection="1">
      <alignment horizontal="right"/>
    </xf>
    <xf numFmtId="0" fontId="11" fillId="10" borderId="14" xfId="0" applyFont="1" applyFill="1" applyBorder="1" applyAlignment="1" applyProtection="1">
      <alignment horizontal="center"/>
    </xf>
    <xf numFmtId="0" fontId="10" fillId="6" borderId="7" xfId="0" applyFont="1" applyFill="1" applyBorder="1" applyAlignment="1" applyProtection="1"/>
    <xf numFmtId="0" fontId="42" fillId="0" borderId="0" xfId="0" applyFont="1" applyProtection="1"/>
    <xf numFmtId="0" fontId="0" fillId="0" borderId="0" xfId="0" quotePrefix="1" applyProtection="1"/>
    <xf numFmtId="0" fontId="1" fillId="0" borderId="0" xfId="0" quotePrefix="1" applyFont="1" applyProtection="1"/>
    <xf numFmtId="0" fontId="44" fillId="0" borderId="0" xfId="0" applyFont="1" applyProtection="1"/>
    <xf numFmtId="0" fontId="35" fillId="0" borderId="0" xfId="0" applyFont="1" applyProtection="1"/>
    <xf numFmtId="167" fontId="35" fillId="0" borderId="0" xfId="0" applyNumberFormat="1" applyFont="1" applyProtection="1"/>
    <xf numFmtId="0" fontId="0" fillId="0" borderId="0" xfId="0" applyAlignment="1" applyProtection="1">
      <alignment horizontal="left" indent="1"/>
    </xf>
    <xf numFmtId="0" fontId="11" fillId="4" borderId="3" xfId="0" applyFont="1" applyFill="1" applyBorder="1" applyAlignment="1" applyProtection="1">
      <alignment horizontal="centerContinuous" vertical="center"/>
    </xf>
    <xf numFmtId="0" fontId="11" fillId="4" borderId="3" xfId="0" applyFont="1" applyFill="1" applyBorder="1" applyAlignment="1" applyProtection="1">
      <alignment horizontal="centerContinuous" vertical="top"/>
    </xf>
    <xf numFmtId="0" fontId="11" fillId="4" borderId="1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Continuous"/>
    </xf>
    <xf numFmtId="0" fontId="11" fillId="4" borderId="24" xfId="0" applyFont="1" applyFill="1" applyBorder="1" applyAlignment="1" applyProtection="1">
      <alignment horizontal="centerContinuous"/>
    </xf>
    <xf numFmtId="0" fontId="0" fillId="6" borderId="7" xfId="0" applyFill="1" applyBorder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top" wrapText="1"/>
    </xf>
    <xf numFmtId="0" fontId="10" fillId="4" borderId="10" xfId="0" applyFont="1" applyFill="1" applyBorder="1" applyAlignment="1" applyProtection="1">
      <alignment horizontal="center" vertical="top" wrapText="1"/>
    </xf>
    <xf numFmtId="0" fontId="11" fillId="4" borderId="5" xfId="0" applyFont="1" applyFill="1" applyBorder="1" applyAlignment="1" applyProtection="1">
      <alignment horizontal="center" wrapText="1"/>
    </xf>
    <xf numFmtId="0" fontId="11" fillId="4" borderId="18" xfId="0" applyFont="1" applyFill="1" applyBorder="1" applyAlignment="1" applyProtection="1">
      <alignment horizontal="center" wrapText="1"/>
    </xf>
    <xf numFmtId="0" fontId="11" fillId="4" borderId="24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left"/>
    </xf>
    <xf numFmtId="0" fontId="11" fillId="6" borderId="3" xfId="0" applyFont="1" applyFill="1" applyBorder="1" applyAlignment="1" applyProtection="1">
      <alignment horizontal="center" wrapText="1"/>
    </xf>
    <xf numFmtId="0" fontId="10" fillId="6" borderId="3" xfId="0" applyFont="1" applyFill="1" applyBorder="1" applyAlignment="1" applyProtection="1">
      <alignment wrapText="1"/>
    </xf>
    <xf numFmtId="0" fontId="11" fillId="3" borderId="3" xfId="0" applyFont="1" applyFill="1" applyBorder="1" applyProtection="1"/>
    <xf numFmtId="168" fontId="11" fillId="8" borderId="3" xfId="0" applyNumberFormat="1" applyFont="1" applyFill="1" applyBorder="1" applyProtection="1"/>
    <xf numFmtId="168" fontId="11" fillId="3" borderId="3" xfId="0" applyNumberFormat="1" applyFont="1" applyFill="1" applyBorder="1" applyProtection="1"/>
    <xf numFmtId="0" fontId="11" fillId="10" borderId="3" xfId="0" applyFont="1" applyFill="1" applyBorder="1" applyAlignment="1" applyProtection="1">
      <alignment horizontal="center" wrapText="1"/>
    </xf>
    <xf numFmtId="0" fontId="43" fillId="0" borderId="0" xfId="0" applyFont="1" applyAlignment="1" applyProtection="1">
      <alignment horizontal="center"/>
    </xf>
    <xf numFmtId="0" fontId="14" fillId="0" borderId="0" xfId="0" applyFont="1" applyFill="1" applyAlignment="1" applyProtection="1"/>
    <xf numFmtId="0" fontId="14" fillId="0" borderId="0" xfId="0" applyFont="1" applyFill="1" applyAlignment="1" applyProtection="1">
      <alignment horizontal="center"/>
    </xf>
    <xf numFmtId="0" fontId="11" fillId="4" borderId="3" xfId="0" applyFont="1" applyFill="1" applyBorder="1" applyAlignment="1" applyProtection="1">
      <alignment horizontal="centerContinuous" vertical="top" wrapText="1"/>
    </xf>
    <xf numFmtId="0" fontId="34" fillId="0" borderId="0" xfId="0" applyFont="1" applyFill="1" applyAlignment="1" applyProtection="1"/>
    <xf numFmtId="167" fontId="11" fillId="4" borderId="3" xfId="0" applyNumberFormat="1" applyFont="1" applyFill="1" applyBorder="1" applyAlignment="1" applyProtection="1">
      <alignment horizontal="centerContinuous"/>
    </xf>
    <xf numFmtId="167" fontId="11" fillId="4" borderId="3" xfId="0" applyNumberFormat="1" applyFont="1" applyFill="1" applyBorder="1" applyAlignment="1" applyProtection="1">
      <alignment horizontal="centerContinuous" wrapText="1"/>
    </xf>
    <xf numFmtId="167" fontId="11" fillId="4" borderId="3" xfId="0" applyNumberFormat="1" applyFont="1" applyFill="1" applyBorder="1" applyAlignment="1" applyProtection="1">
      <alignment horizontal="center" vertical="center"/>
    </xf>
    <xf numFmtId="0" fontId="11" fillId="6" borderId="25" xfId="0" applyFont="1" applyFill="1" applyBorder="1" applyAlignment="1" applyProtection="1">
      <alignment horizontal="center"/>
    </xf>
    <xf numFmtId="0" fontId="0" fillId="6" borderId="3" xfId="0" applyFill="1" applyBorder="1" applyAlignment="1" applyProtection="1">
      <alignment wrapText="1"/>
    </xf>
    <xf numFmtId="0" fontId="11" fillId="0" borderId="5" xfId="0" applyFont="1" applyBorder="1" applyAlignment="1" applyProtection="1"/>
    <xf numFmtId="167" fontId="11" fillId="4" borderId="1" xfId="0" applyNumberFormat="1" applyFont="1" applyFill="1" applyBorder="1" applyAlignment="1" applyProtection="1">
      <alignment horizontal="center" wrapText="1"/>
    </xf>
    <xf numFmtId="167" fontId="11" fillId="4" borderId="1" xfId="0" applyNumberFormat="1" applyFont="1" applyFill="1" applyBorder="1" applyAlignment="1" applyProtection="1">
      <alignment horizontal="center" vertical="top" wrapText="1"/>
    </xf>
    <xf numFmtId="167" fontId="11" fillId="4" borderId="3" xfId="0" applyNumberFormat="1" applyFont="1" applyFill="1" applyBorder="1" applyAlignment="1" applyProtection="1">
      <alignment horizontal="center" vertical="top" wrapText="1"/>
    </xf>
    <xf numFmtId="0" fontId="11" fillId="10" borderId="3" xfId="0" applyFont="1" applyFill="1" applyBorder="1" applyAlignment="1" applyProtection="1">
      <alignment horizontal="center"/>
    </xf>
    <xf numFmtId="167" fontId="11" fillId="10" borderId="3" xfId="0" applyNumberFormat="1" applyFont="1" applyFill="1" applyBorder="1" applyProtection="1"/>
    <xf numFmtId="0" fontId="22" fillId="0" borderId="3" xfId="0" applyFont="1" applyFill="1" applyBorder="1" applyAlignment="1" applyProtection="1">
      <alignment wrapText="1"/>
      <protection locked="0"/>
    </xf>
    <xf numFmtId="167" fontId="10" fillId="8" borderId="3" xfId="0" applyNumberFormat="1" applyFont="1" applyFill="1" applyBorder="1" applyAlignment="1" applyProtection="1">
      <alignment vertical="top" wrapText="1"/>
    </xf>
    <xf numFmtId="9" fontId="0" fillId="3" borderId="3" xfId="0" applyNumberFormat="1" applyFill="1" applyBorder="1" applyAlignment="1" applyProtection="1"/>
    <xf numFmtId="167" fontId="47" fillId="0" borderId="3" xfId="0" applyNumberFormat="1" applyFont="1" applyFill="1" applyBorder="1" applyAlignment="1">
      <alignment horizontal="left"/>
    </xf>
    <xf numFmtId="0" fontId="8" fillId="0" borderId="3" xfId="0" applyNumberFormat="1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wrapText="1"/>
      <protection locked="0"/>
    </xf>
    <xf numFmtId="167" fontId="22" fillId="0" borderId="3" xfId="0" applyNumberFormat="1" applyFont="1" applyFill="1" applyBorder="1" applyAlignment="1" applyProtection="1">
      <alignment wrapText="1"/>
      <protection locked="0"/>
    </xf>
    <xf numFmtId="0" fontId="22" fillId="0" borderId="0" xfId="0" applyFont="1" applyFill="1" applyBorder="1" applyProtection="1"/>
    <xf numFmtId="0" fontId="22" fillId="0" borderId="0" xfId="0" applyFont="1" applyFill="1" applyProtection="1"/>
    <xf numFmtId="0" fontId="41" fillId="0" borderId="0" xfId="0" applyFont="1" applyFill="1" applyBorder="1" applyProtection="1"/>
    <xf numFmtId="0" fontId="6" fillId="0" borderId="21" xfId="0" applyFont="1" applyFill="1" applyBorder="1" applyAlignment="1"/>
    <xf numFmtId="0" fontId="39" fillId="0" borderId="9" xfId="0" applyFont="1" applyBorder="1" applyAlignment="1">
      <alignment horizontal="center"/>
    </xf>
    <xf numFmtId="0" fontId="20" fillId="0" borderId="28" xfId="0" applyFont="1" applyBorder="1" applyAlignment="1"/>
    <xf numFmtId="0" fontId="11" fillId="6" borderId="10" xfId="0" applyFont="1" applyFill="1" applyBorder="1" applyProtection="1"/>
    <xf numFmtId="167" fontId="0" fillId="8" borderId="3" xfId="0" applyNumberFormat="1" applyFill="1" applyBorder="1" applyAlignment="1" applyProtection="1"/>
    <xf numFmtId="0" fontId="11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Protection="1"/>
    <xf numFmtId="167" fontId="11" fillId="0" borderId="0" xfId="0" applyNumberFormat="1" applyFont="1" applyFill="1" applyBorder="1" applyProtection="1"/>
    <xf numFmtId="0" fontId="11" fillId="0" borderId="5" xfId="0" applyFont="1" applyBorder="1" applyAlignment="1">
      <alignment horizontal="left" readingOrder="1"/>
    </xf>
    <xf numFmtId="0" fontId="11" fillId="0" borderId="5" xfId="0" applyFont="1" applyBorder="1" applyAlignment="1">
      <alignment horizontal="left"/>
    </xf>
    <xf numFmtId="0" fontId="20" fillId="0" borderId="0" xfId="0" applyFont="1" applyBorder="1" applyAlignment="1"/>
    <xf numFmtId="0" fontId="11" fillId="4" borderId="18" xfId="0" applyFont="1" applyFill="1" applyBorder="1" applyAlignment="1" applyProtection="1">
      <alignment horizontal="center" vertical="center"/>
    </xf>
    <xf numFmtId="0" fontId="20" fillId="0" borderId="9" xfId="0" applyFont="1" applyBorder="1"/>
    <xf numFmtId="9" fontId="11" fillId="3" borderId="3" xfId="0" applyNumberFormat="1" applyFont="1" applyFill="1" applyBorder="1" applyAlignment="1" applyProtection="1">
      <alignment vertical="top" wrapText="1"/>
    </xf>
    <xf numFmtId="167" fontId="10" fillId="8" borderId="3" xfId="0" applyNumberFormat="1" applyFont="1" applyFill="1" applyBorder="1" applyProtection="1"/>
    <xf numFmtId="167" fontId="11" fillId="3" borderId="3" xfId="0" applyNumberFormat="1" applyFont="1" applyFill="1" applyBorder="1" applyAlignment="1" applyProtection="1">
      <alignment horizontal="right" vertical="top" wrapText="1"/>
    </xf>
    <xf numFmtId="167" fontId="10" fillId="3" borderId="3" xfId="0" applyNumberFormat="1" applyFont="1" applyFill="1" applyBorder="1" applyAlignment="1" applyProtection="1">
      <alignment horizontal="right" vertical="top" wrapText="1"/>
    </xf>
    <xf numFmtId="0" fontId="21" fillId="0" borderId="28" xfId="0" applyFont="1" applyBorder="1" applyAlignment="1">
      <alignment horizontal="center"/>
    </xf>
    <xf numFmtId="0" fontId="1" fillId="0" borderId="28" xfId="0" applyFont="1" applyFill="1" applyBorder="1"/>
    <xf numFmtId="0" fontId="20" fillId="0" borderId="29" xfId="0" applyFont="1" applyBorder="1"/>
    <xf numFmtId="0" fontId="39" fillId="0" borderId="30" xfId="0" applyFont="1" applyBorder="1" applyAlignment="1">
      <alignment horizontal="center"/>
    </xf>
    <xf numFmtId="167" fontId="1" fillId="0" borderId="21" xfId="0" applyNumberFormat="1" applyFont="1" applyFill="1" applyBorder="1" applyProtection="1"/>
    <xf numFmtId="167" fontId="10" fillId="0" borderId="14" xfId="0" applyNumberFormat="1" applyFont="1" applyFill="1" applyBorder="1" applyAlignment="1" applyProtection="1">
      <alignment horizontal="center" wrapText="1"/>
      <protection locked="0"/>
    </xf>
    <xf numFmtId="166" fontId="10" fillId="0" borderId="14" xfId="0" applyNumberFormat="1" applyFont="1" applyFill="1" applyBorder="1" applyAlignment="1" applyProtection="1">
      <alignment horizontal="right"/>
      <protection locked="0"/>
    </xf>
    <xf numFmtId="0" fontId="22" fillId="0" borderId="5" xfId="0" applyFont="1" applyBorder="1" applyProtection="1"/>
    <xf numFmtId="0" fontId="0" fillId="0" borderId="24" xfId="0" applyBorder="1" applyProtection="1"/>
    <xf numFmtId="167" fontId="11" fillId="3" borderId="3" xfId="0" applyNumberFormat="1" applyFont="1" applyFill="1" applyBorder="1" applyAlignment="1">
      <alignment horizontal="right"/>
    </xf>
    <xf numFmtId="9" fontId="10" fillId="0" borderId="3" xfId="0" applyNumberFormat="1" applyFont="1" applyFill="1" applyBorder="1" applyAlignment="1" applyProtection="1">
      <alignment wrapText="1"/>
      <protection locked="0"/>
    </xf>
    <xf numFmtId="10" fontId="11" fillId="3" borderId="3" xfId="0" applyNumberFormat="1" applyFont="1" applyFill="1" applyBorder="1" applyAlignment="1" applyProtection="1">
      <alignment horizontal="right"/>
    </xf>
    <xf numFmtId="0" fontId="10" fillId="0" borderId="3" xfId="0" applyFont="1" applyFill="1" applyBorder="1" applyAlignment="1" applyProtection="1">
      <alignment horizontal="left" wrapText="1"/>
      <protection locked="0"/>
    </xf>
    <xf numFmtId="0" fontId="10" fillId="0" borderId="14" xfId="0" applyFont="1" applyFill="1" applyBorder="1" applyAlignment="1" applyProtection="1">
      <alignment horizontal="left" wrapText="1"/>
      <protection locked="0"/>
    </xf>
    <xf numFmtId="0" fontId="10" fillId="0" borderId="0" xfId="0" applyFont="1" applyFill="1" applyBorder="1" applyAlignment="1" applyProtection="1">
      <alignment horizontal="right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</xf>
    <xf numFmtId="167" fontId="10" fillId="0" borderId="14" xfId="0" applyNumberFormat="1" applyFont="1" applyFill="1" applyBorder="1" applyAlignment="1" applyProtection="1">
      <alignment horizontal="right" wrapText="1"/>
      <protection locked="0"/>
    </xf>
    <xf numFmtId="167" fontId="11" fillId="3" borderId="14" xfId="0" applyNumberFormat="1" applyFont="1" applyFill="1" applyBorder="1" applyAlignment="1">
      <alignment horizontal="right"/>
    </xf>
    <xf numFmtId="0" fontId="22" fillId="6" borderId="1" xfId="0" applyFont="1" applyFill="1" applyBorder="1" applyProtection="1"/>
    <xf numFmtId="0" fontId="11" fillId="4" borderId="4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167" fontId="11" fillId="4" borderId="18" xfId="0" applyNumberFormat="1" applyFont="1" applyFill="1" applyBorder="1" applyAlignment="1" applyProtection="1">
      <alignment horizontal="center" vertical="top" wrapText="1"/>
    </xf>
    <xf numFmtId="167" fontId="11" fillId="6" borderId="14" xfId="0" applyNumberFormat="1" applyFont="1" applyFill="1" applyBorder="1" applyAlignment="1" applyProtection="1">
      <alignment horizontal="center"/>
      <protection locked="0"/>
    </xf>
    <xf numFmtId="167" fontId="11" fillId="5" borderId="0" xfId="0" applyNumberFormat="1" applyFont="1" applyFill="1" applyBorder="1" applyAlignment="1" applyProtection="1"/>
    <xf numFmtId="167" fontId="0" fillId="5" borderId="0" xfId="0" applyNumberFormat="1" applyFill="1" applyBorder="1" applyAlignment="1" applyProtection="1">
      <alignment horizontal="right"/>
    </xf>
    <xf numFmtId="167" fontId="11" fillId="5" borderId="0" xfId="0" applyNumberFormat="1" applyFont="1" applyFill="1" applyBorder="1" applyAlignment="1" applyProtection="1">
      <alignment horizontal="right"/>
    </xf>
    <xf numFmtId="0" fontId="0" fillId="5" borderId="0" xfId="0" applyFill="1" applyBorder="1" applyProtection="1"/>
    <xf numFmtId="0" fontId="11" fillId="5" borderId="0" xfId="0" applyFont="1" applyFill="1" applyBorder="1" applyAlignment="1" applyProtection="1">
      <alignment horizontal="center"/>
    </xf>
    <xf numFmtId="167" fontId="11" fillId="4" borderId="0" xfId="0" applyNumberFormat="1" applyFont="1" applyFill="1" applyBorder="1" applyAlignment="1" applyProtection="1">
      <alignment horizontal="center" wrapText="1"/>
    </xf>
    <xf numFmtId="0" fontId="11" fillId="5" borderId="7" xfId="0" applyFont="1" applyFill="1" applyBorder="1" applyAlignment="1" applyProtection="1">
      <alignment horizontal="center" wrapText="1"/>
    </xf>
    <xf numFmtId="167" fontId="0" fillId="5" borderId="7" xfId="0" applyNumberFormat="1" applyFill="1" applyBorder="1" applyAlignment="1" applyProtection="1">
      <alignment horizontal="right"/>
      <protection locked="0"/>
    </xf>
    <xf numFmtId="167" fontId="0" fillId="5" borderId="7" xfId="0" applyNumberFormat="1" applyFill="1" applyBorder="1" applyAlignment="1" applyProtection="1">
      <alignment horizontal="right"/>
    </xf>
    <xf numFmtId="167" fontId="11" fillId="5" borderId="7" xfId="0" applyNumberFormat="1" applyFont="1" applyFill="1" applyBorder="1" applyAlignment="1" applyProtection="1">
      <alignment horizontal="right"/>
    </xf>
    <xf numFmtId="167" fontId="0" fillId="5" borderId="11" xfId="0" applyNumberFormat="1" applyFill="1" applyBorder="1" applyAlignment="1" applyProtection="1">
      <alignment horizontal="right"/>
      <protection locked="0"/>
    </xf>
    <xf numFmtId="167" fontId="0" fillId="5" borderId="11" xfId="0" applyNumberFormat="1" applyFill="1" applyBorder="1" applyAlignment="1" applyProtection="1">
      <alignment horizontal="right"/>
    </xf>
    <xf numFmtId="167" fontId="11" fillId="5" borderId="11" xfId="0" applyNumberFormat="1" applyFont="1" applyFill="1" applyBorder="1" applyAlignment="1" applyProtection="1">
      <alignment horizontal="right"/>
    </xf>
    <xf numFmtId="167" fontId="0" fillId="5" borderId="5" xfId="0" applyNumberFormat="1" applyFill="1" applyBorder="1" applyAlignment="1" applyProtection="1">
      <alignment horizontal="right"/>
      <protection locked="0"/>
    </xf>
    <xf numFmtId="167" fontId="0" fillId="5" borderId="5" xfId="0" applyNumberFormat="1" applyFill="1" applyBorder="1" applyAlignment="1" applyProtection="1">
      <alignment horizontal="right"/>
    </xf>
    <xf numFmtId="167" fontId="11" fillId="5" borderId="5" xfId="0" applyNumberFormat="1" applyFont="1" applyFill="1" applyBorder="1" applyAlignment="1" applyProtection="1">
      <alignment horizontal="right"/>
    </xf>
    <xf numFmtId="167" fontId="0" fillId="0" borderId="23" xfId="0" applyNumberFormat="1" applyBorder="1" applyAlignment="1" applyProtection="1">
      <alignment horizontal="right"/>
      <protection locked="0"/>
    </xf>
    <xf numFmtId="167" fontId="11" fillId="4" borderId="22" xfId="0" applyNumberFormat="1" applyFont="1" applyFill="1" applyBorder="1" applyAlignment="1" applyProtection="1">
      <alignment horizontal="center" vertical="center" wrapText="1"/>
    </xf>
    <xf numFmtId="0" fontId="11" fillId="7" borderId="21" xfId="0" applyFont="1" applyFill="1" applyBorder="1" applyAlignment="1">
      <alignment horizontal="center" vertical="center"/>
    </xf>
    <xf numFmtId="167" fontId="0" fillId="5" borderId="31" xfId="0" applyNumberFormat="1" applyFill="1" applyBorder="1" applyAlignment="1" applyProtection="1">
      <alignment horizontal="right"/>
    </xf>
    <xf numFmtId="0" fontId="11" fillId="7" borderId="22" xfId="0" applyFont="1" applyFill="1" applyBorder="1" applyAlignment="1">
      <alignment horizontal="center" vertical="center"/>
    </xf>
    <xf numFmtId="167" fontId="1" fillId="0" borderId="21" xfId="0" applyNumberFormat="1" applyFont="1" applyBorder="1" applyProtection="1">
      <protection locked="0"/>
    </xf>
    <xf numFmtId="167" fontId="1" fillId="6" borderId="3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/>
    <xf numFmtId="10" fontId="10" fillId="0" borderId="0" xfId="0" applyNumberFormat="1" applyFont="1" applyFill="1" applyAlignment="1">
      <alignment horizontal="left"/>
    </xf>
    <xf numFmtId="0" fontId="11" fillId="4" borderId="4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171" fontId="1" fillId="3" borderId="22" xfId="1" applyNumberFormat="1" applyFill="1" applyBorder="1"/>
    <xf numFmtId="171" fontId="1" fillId="0" borderId="0" xfId="1" applyNumberFormat="1"/>
    <xf numFmtId="0" fontId="0" fillId="6" borderId="3" xfId="0" applyFill="1" applyBorder="1" applyAlignment="1">
      <alignment horizontal="center"/>
    </xf>
    <xf numFmtId="171" fontId="1" fillId="0" borderId="3" xfId="1" applyNumberFormat="1" applyFill="1" applyBorder="1" applyProtection="1">
      <protection locked="0"/>
    </xf>
    <xf numFmtId="171" fontId="1" fillId="3" borderId="3" xfId="1" applyNumberFormat="1" applyFill="1" applyBorder="1"/>
    <xf numFmtId="0" fontId="0" fillId="3" borderId="1" xfId="0" applyFill="1" applyBorder="1"/>
    <xf numFmtId="171" fontId="11" fillId="3" borderId="3" xfId="0" applyNumberFormat="1" applyFont="1" applyFill="1" applyBorder="1"/>
    <xf numFmtId="0" fontId="0" fillId="0" borderId="0" xfId="0" applyAlignment="1">
      <alignment horizontal="right"/>
    </xf>
    <xf numFmtId="0" fontId="40" fillId="0" borderId="0" xfId="0" applyFont="1" applyFill="1"/>
    <xf numFmtId="10" fontId="40" fillId="0" borderId="0" xfId="0" applyNumberFormat="1" applyFont="1" applyFill="1" applyAlignment="1">
      <alignment horizontal="left"/>
    </xf>
    <xf numFmtId="0" fontId="0" fillId="0" borderId="0" xfId="0" applyBorder="1"/>
    <xf numFmtId="0" fontId="16" fillId="0" borderId="0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11" fillId="0" borderId="5" xfId="0" applyFont="1" applyBorder="1"/>
    <xf numFmtId="0" fontId="10" fillId="0" borderId="5" xfId="0" applyFont="1" applyBorder="1"/>
    <xf numFmtId="0" fontId="0" fillId="6" borderId="18" xfId="0" applyFill="1" applyBorder="1"/>
    <xf numFmtId="0" fontId="0" fillId="6" borderId="5" xfId="0" applyFill="1" applyBorder="1"/>
    <xf numFmtId="0" fontId="0" fillId="6" borderId="24" xfId="0" applyFill="1" applyBorder="1"/>
    <xf numFmtId="0" fontId="11" fillId="6" borderId="24" xfId="0" applyFont="1" applyFill="1" applyBorder="1" applyAlignment="1">
      <alignment horizontal="center"/>
    </xf>
    <xf numFmtId="171" fontId="1" fillId="0" borderId="22" xfId="1" applyNumberFormat="1" applyBorder="1" applyProtection="1">
      <protection locked="0"/>
    </xf>
    <xf numFmtId="0" fontId="11" fillId="6" borderId="10" xfId="0" applyFont="1" applyFill="1" applyBorder="1" applyAlignment="1">
      <alignment horizontal="center"/>
    </xf>
    <xf numFmtId="171" fontId="1" fillId="0" borderId="3" xfId="1" applyNumberFormat="1" applyBorder="1" applyProtection="1">
      <protection locked="0"/>
    </xf>
    <xf numFmtId="0" fontId="22" fillId="6" borderId="1" xfId="0" applyFont="1" applyFill="1" applyBorder="1"/>
    <xf numFmtId="171" fontId="48" fillId="3" borderId="3" xfId="1" applyNumberFormat="1" applyFont="1" applyFill="1" applyBorder="1"/>
    <xf numFmtId="0" fontId="11" fillId="3" borderId="2" xfId="0" applyFont="1" applyFill="1" applyBorder="1"/>
    <xf numFmtId="0" fontId="0" fillId="3" borderId="11" xfId="0" applyFill="1" applyBorder="1"/>
    <xf numFmtId="0" fontId="0" fillId="3" borderId="12" xfId="0" applyFill="1" applyBorder="1"/>
    <xf numFmtId="0" fontId="11" fillId="3" borderId="12" xfId="0" applyFont="1" applyFill="1" applyBorder="1" applyAlignment="1">
      <alignment horizontal="center"/>
    </xf>
    <xf numFmtId="171" fontId="48" fillId="3" borderId="4" xfId="1" applyNumberFormat="1" applyFont="1" applyFill="1" applyBorder="1"/>
    <xf numFmtId="0" fontId="49" fillId="0" borderId="11" xfId="0" applyFont="1" applyBorder="1"/>
    <xf numFmtId="0" fontId="0" fillId="0" borderId="11" xfId="0" applyBorder="1"/>
    <xf numFmtId="0" fontId="11" fillId="0" borderId="11" xfId="0" applyFont="1" applyBorder="1" applyAlignment="1">
      <alignment horizontal="center"/>
    </xf>
    <xf numFmtId="171" fontId="48" fillId="0" borderId="11" xfId="1" applyNumberFormat="1" applyFont="1" applyBorder="1"/>
    <xf numFmtId="0" fontId="0" fillId="6" borderId="18" xfId="0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171" fontId="1" fillId="3" borderId="4" xfId="1" applyNumberFormat="1" applyFill="1" applyBorder="1"/>
    <xf numFmtId="0" fontId="11" fillId="0" borderId="11" xfId="0" applyFont="1" applyBorder="1" applyAlignment="1">
      <alignment horizontal="left"/>
    </xf>
    <xf numFmtId="171" fontId="1" fillId="0" borderId="11" xfId="1" applyNumberFormat="1" applyBorder="1"/>
    <xf numFmtId="171" fontId="1" fillId="0" borderId="5" xfId="1" applyNumberFormat="1" applyBorder="1"/>
    <xf numFmtId="0" fontId="11" fillId="3" borderId="23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31" xfId="0" applyFont="1" applyFill="1" applyBorder="1"/>
    <xf numFmtId="0" fontId="11" fillId="3" borderId="31" xfId="0" applyFont="1" applyFill="1" applyBorder="1" applyAlignment="1">
      <alignment horizontal="center"/>
    </xf>
    <xf numFmtId="171" fontId="1" fillId="3" borderId="21" xfId="1" applyNumberFormat="1" applyFill="1" applyBorder="1"/>
    <xf numFmtId="0" fontId="11" fillId="3" borderId="1" xfId="0" applyFont="1" applyFill="1" applyBorder="1" applyAlignment="1">
      <alignment horizontal="left"/>
    </xf>
    <xf numFmtId="0" fontId="0" fillId="3" borderId="7" xfId="0" applyFill="1" applyBorder="1"/>
    <xf numFmtId="0" fontId="11" fillId="3" borderId="10" xfId="0" applyFont="1" applyFill="1" applyBorder="1" applyAlignment="1">
      <alignment horizontal="center"/>
    </xf>
    <xf numFmtId="171" fontId="11" fillId="3" borderId="3" xfId="1" applyNumberFormat="1" applyFont="1" applyFill="1" applyBorder="1"/>
    <xf numFmtId="167" fontId="1" fillId="0" borderId="0" xfId="0" applyNumberFormat="1" applyFont="1" applyBorder="1" applyProtection="1"/>
    <xf numFmtId="167" fontId="22" fillId="0" borderId="5" xfId="0" applyNumberFormat="1" applyFont="1" applyBorder="1" applyProtection="1"/>
    <xf numFmtId="167" fontId="11" fillId="10" borderId="4" xfId="0" applyNumberFormat="1" applyFont="1" applyFill="1" applyBorder="1" applyAlignment="1" applyProtection="1">
      <alignment horizontal="right"/>
      <protection locked="0"/>
    </xf>
    <xf numFmtId="167" fontId="1" fillId="6" borderId="3" xfId="0" applyNumberFormat="1" applyFont="1" applyFill="1" applyBorder="1" applyAlignment="1" applyProtection="1">
      <alignment horizontal="center"/>
    </xf>
    <xf numFmtId="167" fontId="1" fillId="8" borderId="3" xfId="0" applyNumberFormat="1" applyFont="1" applyFill="1" applyBorder="1" applyProtection="1">
      <protection locked="0"/>
    </xf>
    <xf numFmtId="167" fontId="11" fillId="0" borderId="3" xfId="0" applyNumberFormat="1" applyFont="1" applyFill="1" applyBorder="1" applyProtection="1">
      <protection locked="0"/>
    </xf>
    <xf numFmtId="0" fontId="11" fillId="0" borderId="0" xfId="0" applyFont="1" applyAlignment="1">
      <alignment horizontal="center" vertical="center" wrapText="1"/>
    </xf>
    <xf numFmtId="0" fontId="50" fillId="12" borderId="32" xfId="0" applyFont="1" applyFill="1" applyBorder="1" applyAlignment="1">
      <alignment horizontal="center" vertical="center" wrapText="1"/>
    </xf>
    <xf numFmtId="0" fontId="50" fillId="12" borderId="31" xfId="0" applyFont="1" applyFill="1" applyBorder="1" applyAlignment="1">
      <alignment horizontal="center" vertical="center" wrapText="1"/>
    </xf>
    <xf numFmtId="0" fontId="50" fillId="12" borderId="4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14" borderId="43" xfId="0" applyFont="1" applyFill="1" applyBorder="1" applyAlignment="1">
      <alignment vertical="center"/>
    </xf>
    <xf numFmtId="167" fontId="53" fillId="0" borderId="3" xfId="0" applyNumberFormat="1" applyFont="1" applyBorder="1" applyProtection="1">
      <protection locked="0"/>
    </xf>
    <xf numFmtId="167" fontId="6" fillId="5" borderId="3" xfId="0" applyNumberFormat="1" applyFont="1" applyFill="1" applyBorder="1" applyAlignment="1" applyProtection="1">
      <alignment wrapText="1"/>
      <protection locked="0"/>
    </xf>
    <xf numFmtId="167" fontId="6" fillId="0" borderId="14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167" fontId="8" fillId="0" borderId="0" xfId="0" applyNumberFormat="1" applyFont="1" applyAlignment="1" applyProtection="1"/>
    <xf numFmtId="0" fontId="6" fillId="0" borderId="0" xfId="0" applyFont="1" applyAlignment="1" applyProtection="1"/>
    <xf numFmtId="0" fontId="6" fillId="0" borderId="5" xfId="0" applyFont="1" applyBorder="1" applyAlignment="1" applyProtection="1"/>
    <xf numFmtId="0" fontId="6" fillId="0" borderId="5" xfId="0" applyFont="1" applyBorder="1" applyAlignment="1" applyProtection="1">
      <alignment horizontal="center"/>
    </xf>
    <xf numFmtId="167" fontId="6" fillId="0" borderId="5" xfId="0" applyNumberFormat="1" applyFont="1" applyBorder="1" applyAlignment="1" applyProtection="1"/>
    <xf numFmtId="0" fontId="6" fillId="0" borderId="0" xfId="0" applyFont="1" applyAlignment="1" applyProtection="1">
      <alignment horizontal="center"/>
    </xf>
    <xf numFmtId="167" fontId="6" fillId="0" borderId="0" xfId="0" applyNumberFormat="1" applyFont="1" applyAlignment="1" applyProtection="1"/>
    <xf numFmtId="167" fontId="6" fillId="4" borderId="23" xfId="0" applyNumberFormat="1" applyFont="1" applyFill="1" applyBorder="1" applyAlignment="1" applyProtection="1">
      <alignment horizontal="center" vertical="center" wrapText="1"/>
    </xf>
    <xf numFmtId="167" fontId="6" fillId="4" borderId="23" xfId="0" applyNumberFormat="1" applyFont="1" applyFill="1" applyBorder="1" applyAlignment="1" applyProtection="1">
      <alignment horizontal="center" wrapText="1"/>
    </xf>
    <xf numFmtId="167" fontId="6" fillId="4" borderId="4" xfId="0" applyNumberFormat="1" applyFont="1" applyFill="1" applyBorder="1" applyAlignment="1" applyProtection="1">
      <alignment horizontal="center" wrapText="1"/>
    </xf>
    <xf numFmtId="167" fontId="6" fillId="0" borderId="0" xfId="0" applyNumberFormat="1" applyFont="1" applyProtection="1"/>
    <xf numFmtId="0" fontId="6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167" fontId="6" fillId="0" borderId="0" xfId="0" applyNumberFormat="1" applyFont="1" applyFill="1" applyBorder="1" applyAlignment="1" applyProtection="1"/>
    <xf numFmtId="0" fontId="6" fillId="6" borderId="2" xfId="0" applyFont="1" applyFill="1" applyBorder="1" applyAlignment="1" applyProtection="1">
      <alignment vertical="center"/>
    </xf>
    <xf numFmtId="167" fontId="6" fillId="3" borderId="14" xfId="0" applyNumberFormat="1" applyFont="1" applyFill="1" applyBorder="1" applyAlignment="1" applyProtection="1">
      <alignment horizontal="center"/>
    </xf>
    <xf numFmtId="167" fontId="6" fillId="3" borderId="4" xfId="0" applyNumberFormat="1" applyFont="1" applyFill="1" applyBorder="1" applyAlignment="1" applyProtection="1">
      <alignment horizontal="center"/>
    </xf>
    <xf numFmtId="167" fontId="6" fillId="3" borderId="3" xfId="0" applyNumberFormat="1" applyFont="1" applyFill="1" applyBorder="1" applyAlignment="1" applyProtection="1">
      <alignment horizontal="center"/>
    </xf>
    <xf numFmtId="0" fontId="6" fillId="6" borderId="2" xfId="0" applyFont="1" applyFill="1" applyBorder="1" applyAlignment="1" applyProtection="1"/>
    <xf numFmtId="0" fontId="6" fillId="6" borderId="1" xfId="0" applyFont="1" applyFill="1" applyBorder="1" applyAlignment="1" applyProtection="1">
      <alignment vertical="center"/>
    </xf>
    <xf numFmtId="167" fontId="6" fillId="3" borderId="25" xfId="0" applyNumberFormat="1" applyFont="1" applyFill="1" applyBorder="1" applyAlignment="1" applyProtection="1">
      <alignment horizontal="center"/>
    </xf>
    <xf numFmtId="167" fontId="6" fillId="3" borderId="2" xfId="0" applyNumberFormat="1" applyFont="1" applyFill="1" applyBorder="1" applyAlignment="1" applyProtection="1">
      <alignment horizontal="center"/>
    </xf>
    <xf numFmtId="167" fontId="6" fillId="3" borderId="26" xfId="0" applyNumberFormat="1" applyFont="1" applyFill="1" applyBorder="1" applyAlignment="1" applyProtection="1">
      <alignment horizontal="center"/>
    </xf>
    <xf numFmtId="167" fontId="6" fillId="3" borderId="1" xfId="0" applyNumberFormat="1" applyFont="1" applyFill="1" applyBorder="1" applyAlignment="1" applyProtection="1">
      <alignment horizontal="center"/>
    </xf>
    <xf numFmtId="167" fontId="6" fillId="3" borderId="8" xfId="0" applyNumberFormat="1" applyFont="1" applyFill="1" applyBorder="1" applyAlignment="1" applyProtection="1">
      <alignment horizontal="center"/>
    </xf>
    <xf numFmtId="167" fontId="6" fillId="3" borderId="27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Protection="1"/>
    <xf numFmtId="167" fontId="6" fillId="0" borderId="3" xfId="0" applyNumberFormat="1" applyFont="1" applyFill="1" applyBorder="1" applyAlignment="1" applyProtection="1">
      <alignment vertical="top" wrapText="1"/>
      <protection locked="0"/>
    </xf>
    <xf numFmtId="167" fontId="6" fillId="0" borderId="14" xfId="0" applyNumberFormat="1" applyFont="1" applyFill="1" applyBorder="1" applyAlignment="1" applyProtection="1">
      <alignment horizontal="center" wrapText="1"/>
      <protection locked="0"/>
    </xf>
    <xf numFmtId="167" fontId="6" fillId="4" borderId="4" xfId="0" applyNumberFormat="1" applyFont="1" applyFill="1" applyBorder="1" applyAlignment="1" applyProtection="1">
      <alignment horizontal="centerContinuous" vertical="top" wrapText="1"/>
    </xf>
    <xf numFmtId="167" fontId="6" fillId="0" borderId="0" xfId="0" applyNumberFormat="1" applyFont="1" applyFill="1" applyBorder="1" applyAlignment="1" applyProtection="1">
      <alignment horizontal="right"/>
    </xf>
    <xf numFmtId="167" fontId="6" fillId="0" borderId="14" xfId="0" applyNumberFormat="1" applyFont="1" applyFill="1" applyBorder="1" applyAlignment="1" applyProtection="1">
      <alignment horizontal="right"/>
      <protection locked="0"/>
    </xf>
    <xf numFmtId="167" fontId="6" fillId="8" borderId="14" xfId="0" applyNumberFormat="1" applyFont="1" applyFill="1" applyBorder="1" applyAlignment="1" applyProtection="1">
      <alignment horizontal="right"/>
    </xf>
    <xf numFmtId="167" fontId="6" fillId="8" borderId="14" xfId="0" applyNumberFormat="1" applyFont="1" applyFill="1" applyBorder="1" applyAlignment="1" applyProtection="1">
      <alignment horizontal="center"/>
    </xf>
    <xf numFmtId="167" fontId="6" fillId="3" borderId="4" xfId="0" applyNumberFormat="1" applyFont="1" applyFill="1" applyBorder="1" applyAlignment="1" applyProtection="1">
      <alignment horizontal="right"/>
      <protection locked="0"/>
    </xf>
    <xf numFmtId="167" fontId="6" fillId="8" borderId="4" xfId="0" applyNumberFormat="1" applyFont="1" applyFill="1" applyBorder="1" applyAlignment="1" applyProtection="1">
      <alignment horizontal="right"/>
      <protection locked="0"/>
    </xf>
    <xf numFmtId="167" fontId="6" fillId="8" borderId="4" xfId="0" applyNumberFormat="1" applyFont="1" applyFill="1" applyBorder="1" applyAlignment="1" applyProtection="1">
      <alignment horizontal="right"/>
    </xf>
    <xf numFmtId="167" fontId="6" fillId="3" borderId="3" xfId="0" applyNumberFormat="1" applyFont="1" applyFill="1" applyBorder="1" applyAlignment="1" applyProtection="1">
      <alignment horizontal="right"/>
    </xf>
    <xf numFmtId="167" fontId="6" fillId="3" borderId="14" xfId="0" applyNumberFormat="1" applyFont="1" applyFill="1" applyBorder="1" applyAlignment="1" applyProtection="1">
      <alignment horizontal="right"/>
    </xf>
    <xf numFmtId="0" fontId="8" fillId="0" borderId="0" xfId="0" applyFont="1" applyAlignment="1" applyProtection="1"/>
    <xf numFmtId="169" fontId="6" fillId="6" borderId="4" xfId="0" applyNumberFormat="1" applyFont="1" applyFill="1" applyBorder="1" applyAlignment="1" applyProtection="1"/>
    <xf numFmtId="0" fontId="6" fillId="0" borderId="14" xfId="0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</xf>
    <xf numFmtId="0" fontId="6" fillId="6" borderId="7" xfId="0" applyFont="1" applyFill="1" applyBorder="1" applyAlignment="1" applyProtection="1">
      <alignment horizontal="left" vertical="center"/>
    </xf>
    <xf numFmtId="0" fontId="54" fillId="0" borderId="0" xfId="0" applyFont="1" applyProtection="1"/>
    <xf numFmtId="0" fontId="53" fillId="0" borderId="0" xfId="0" quotePrefix="1" applyFont="1" applyProtection="1"/>
    <xf numFmtId="0" fontId="55" fillId="0" borderId="0" xfId="0" applyFont="1" applyProtection="1"/>
    <xf numFmtId="167" fontId="54" fillId="0" borderId="0" xfId="0" applyNumberFormat="1" applyFont="1" applyProtection="1"/>
    <xf numFmtId="0" fontId="6" fillId="4" borderId="3" xfId="0" applyFont="1" applyFill="1" applyBorder="1" applyAlignment="1" applyProtection="1">
      <alignment horizontal="center" vertical="top" wrapText="1"/>
    </xf>
    <xf numFmtId="0" fontId="6" fillId="4" borderId="1" xfId="0" applyFont="1" applyFill="1" applyBorder="1" applyAlignment="1" applyProtection="1">
      <alignment horizontal="center" vertical="top" wrapText="1"/>
    </xf>
    <xf numFmtId="0" fontId="6" fillId="4" borderId="10" xfId="0" applyFont="1" applyFill="1" applyBorder="1" applyAlignment="1" applyProtection="1">
      <alignment horizontal="center" vertical="top" wrapText="1"/>
    </xf>
    <xf numFmtId="0" fontId="6" fillId="0" borderId="0" xfId="0" applyFont="1" applyBorder="1" applyProtection="1"/>
    <xf numFmtId="168" fontId="6" fillId="0" borderId="3" xfId="0" applyNumberFormat="1" applyFont="1" applyFill="1" applyBorder="1" applyAlignment="1" applyProtection="1">
      <alignment wrapText="1"/>
      <protection locked="0"/>
    </xf>
    <xf numFmtId="168" fontId="6" fillId="3" borderId="3" xfId="0" applyNumberFormat="1" applyFont="1" applyFill="1" applyBorder="1" applyAlignment="1" applyProtection="1">
      <alignment wrapText="1"/>
    </xf>
    <xf numFmtId="0" fontId="6" fillId="6" borderId="3" xfId="0" applyFont="1" applyFill="1" applyBorder="1" applyAlignment="1" applyProtection="1">
      <alignment wrapText="1"/>
    </xf>
    <xf numFmtId="0" fontId="8" fillId="0" borderId="0" xfId="0" applyFont="1" applyFill="1" applyAlignment="1" applyProtection="1"/>
    <xf numFmtId="0" fontId="6" fillId="4" borderId="5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 applyProtection="1">
      <alignment vertical="top"/>
    </xf>
    <xf numFmtId="0" fontId="6" fillId="6" borderId="4" xfId="0" applyFont="1" applyFill="1" applyBorder="1" applyAlignment="1" applyProtection="1">
      <alignment vertical="top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vertical="top"/>
    </xf>
    <xf numFmtId="0" fontId="6" fillId="0" borderId="0" xfId="0" applyFont="1" applyAlignment="1" applyProtection="1">
      <alignment vertical="center"/>
    </xf>
    <xf numFmtId="169" fontId="6" fillId="6" borderId="3" xfId="0" applyNumberFormat="1" applyFont="1" applyFill="1" applyBorder="1" applyAlignment="1" applyProtection="1">
      <alignment vertical="center"/>
    </xf>
    <xf numFmtId="0" fontId="6" fillId="6" borderId="7" xfId="0" applyFont="1" applyFill="1" applyBorder="1" applyAlignment="1" applyProtection="1"/>
    <xf numFmtId="0" fontId="6" fillId="6" borderId="1" xfId="0" applyFont="1" applyFill="1" applyBorder="1" applyAlignment="1" applyProtection="1"/>
    <xf numFmtId="0" fontId="6" fillId="6" borderId="10" xfId="0" applyFont="1" applyFill="1" applyBorder="1" applyAlignment="1" applyProtection="1"/>
    <xf numFmtId="167" fontId="6" fillId="0" borderId="3" xfId="0" applyNumberFormat="1" applyFont="1" applyFill="1" applyBorder="1" applyAlignment="1" applyProtection="1">
      <alignment horizontal="right"/>
      <protection locked="0"/>
    </xf>
    <xf numFmtId="0" fontId="56" fillId="0" borderId="0" xfId="0" applyFont="1" applyProtection="1"/>
    <xf numFmtId="0" fontId="53" fillId="0" borderId="0" xfId="0" applyFont="1" applyAlignment="1" applyProtection="1">
      <alignment horizontal="left" indent="1"/>
    </xf>
    <xf numFmtId="167" fontId="6" fillId="0" borderId="3" xfId="0" applyNumberFormat="1" applyFont="1" applyBorder="1" applyAlignment="1" applyProtection="1">
      <protection locked="0"/>
    </xf>
    <xf numFmtId="0" fontId="6" fillId="0" borderId="0" xfId="0" applyFont="1" applyAlignment="1" applyProtection="1">
      <alignment horizontal="left"/>
    </xf>
    <xf numFmtId="167" fontId="6" fillId="4" borderId="4" xfId="0" applyNumberFormat="1" applyFont="1" applyFill="1" applyBorder="1" applyAlignment="1" applyProtection="1">
      <alignment horizontal="centerContinuous" vertical="center" wrapText="1"/>
    </xf>
    <xf numFmtId="0" fontId="6" fillId="0" borderId="3" xfId="0" applyFont="1" applyFill="1" applyBorder="1" applyProtection="1">
      <protection locked="0"/>
    </xf>
    <xf numFmtId="0" fontId="6" fillId="0" borderId="3" xfId="0" applyFont="1" applyFill="1" applyBorder="1" applyAlignment="1" applyProtection="1">
      <protection locked="0"/>
    </xf>
    <xf numFmtId="0" fontId="53" fillId="0" borderId="0" xfId="0" applyFont="1" applyProtection="1"/>
    <xf numFmtId="0" fontId="53" fillId="6" borderId="3" xfId="0" applyFont="1" applyFill="1" applyBorder="1" applyAlignment="1" applyProtection="1">
      <alignment vertical="top"/>
    </xf>
    <xf numFmtId="0" fontId="57" fillId="6" borderId="7" xfId="0" applyFont="1" applyFill="1" applyBorder="1" applyProtection="1"/>
    <xf numFmtId="0" fontId="53" fillId="6" borderId="7" xfId="0" applyFont="1" applyFill="1" applyBorder="1" applyProtection="1"/>
    <xf numFmtId="0" fontId="53" fillId="6" borderId="10" xfId="0" applyFont="1" applyFill="1" applyBorder="1" applyProtection="1"/>
    <xf numFmtId="0" fontId="58" fillId="6" borderId="1" xfId="0" applyFont="1" applyFill="1" applyBorder="1" applyAlignment="1" applyProtection="1">
      <alignment horizontal="center"/>
    </xf>
    <xf numFmtId="9" fontId="53" fillId="3" borderId="10" xfId="0" applyNumberFormat="1" applyFont="1" applyFill="1" applyBorder="1" applyAlignment="1" applyProtection="1"/>
    <xf numFmtId="167" fontId="53" fillId="0" borderId="0" xfId="0" applyNumberFormat="1" applyFont="1" applyFill="1" applyBorder="1" applyAlignment="1" applyProtection="1">
      <alignment horizontal="center"/>
    </xf>
    <xf numFmtId="167" fontId="53" fillId="0" borderId="0" xfId="0" applyNumberFormat="1" applyFont="1" applyProtection="1"/>
    <xf numFmtId="9" fontId="53" fillId="3" borderId="3" xfId="0" applyNumberFormat="1" applyFont="1" applyFill="1" applyBorder="1" applyAlignment="1" applyProtection="1"/>
    <xf numFmtId="0" fontId="8" fillId="0" borderId="0" xfId="0" applyFont="1" applyAlignment="1"/>
    <xf numFmtId="0" fontId="6" fillId="0" borderId="5" xfId="0" applyFont="1" applyBorder="1" applyAlignment="1"/>
    <xf numFmtId="0" fontId="6" fillId="4" borderId="5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vertical="top"/>
    </xf>
    <xf numFmtId="167" fontId="6" fillId="3" borderId="14" xfId="0" applyNumberFormat="1" applyFont="1" applyFill="1" applyBorder="1" applyAlignment="1">
      <alignment horizontal="right"/>
    </xf>
    <xf numFmtId="0" fontId="6" fillId="6" borderId="4" xfId="0" applyFont="1" applyFill="1" applyBorder="1" applyAlignment="1">
      <alignment vertical="top"/>
    </xf>
    <xf numFmtId="0" fontId="6" fillId="3" borderId="3" xfId="0" applyFont="1" applyFill="1" applyBorder="1" applyAlignment="1">
      <alignment vertical="top"/>
    </xf>
    <xf numFmtId="167" fontId="6" fillId="3" borderId="3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vertical="top"/>
    </xf>
    <xf numFmtId="167" fontId="8" fillId="0" borderId="0" xfId="0" applyNumberFormat="1" applyFont="1" applyFill="1" applyBorder="1" applyAlignment="1" applyProtection="1"/>
    <xf numFmtId="167" fontId="6" fillId="4" borderId="21" xfId="0" applyNumberFormat="1" applyFont="1" applyFill="1" applyBorder="1" applyAlignment="1" applyProtection="1">
      <alignment horizontal="center" vertical="center" wrapText="1"/>
    </xf>
    <xf numFmtId="167" fontId="6" fillId="4" borderId="4" xfId="0" applyNumberFormat="1" applyFont="1" applyFill="1" applyBorder="1" applyAlignment="1" applyProtection="1">
      <alignment horizontal="center" vertical="center" wrapText="1"/>
    </xf>
    <xf numFmtId="167" fontId="6" fillId="0" borderId="0" xfId="0" applyNumberFormat="1" applyFont="1" applyBorder="1" applyAlignment="1" applyProtection="1"/>
    <xf numFmtId="0" fontId="6" fillId="5" borderId="0" xfId="0" applyFont="1" applyFill="1" applyBorder="1" applyProtection="1"/>
    <xf numFmtId="0" fontId="6" fillId="5" borderId="7" xfId="0" applyFont="1" applyFill="1" applyBorder="1" applyAlignment="1" applyProtection="1">
      <alignment horizontal="left" wrapText="1"/>
    </xf>
    <xf numFmtId="167" fontId="6" fillId="5" borderId="0" xfId="0" applyNumberFormat="1" applyFont="1" applyFill="1" applyBorder="1" applyAlignment="1" applyProtection="1"/>
    <xf numFmtId="0" fontId="6" fillId="0" borderId="7" xfId="0" applyFont="1" applyBorder="1" applyAlignment="1" applyProtection="1">
      <alignment horizontal="left" wrapText="1"/>
    </xf>
    <xf numFmtId="167" fontId="6" fillId="3" borderId="3" xfId="0" applyNumberFormat="1" applyFont="1" applyFill="1" applyBorder="1" applyAlignment="1" applyProtection="1"/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167" fontId="58" fillId="4" borderId="3" xfId="0" applyNumberFormat="1" applyFont="1" applyFill="1" applyBorder="1" applyAlignment="1">
      <alignment horizontal="centerContinuous" wrapText="1"/>
    </xf>
    <xf numFmtId="167" fontId="58" fillId="4" borderId="3" xfId="0" applyNumberFormat="1" applyFont="1" applyFill="1" applyBorder="1" applyAlignment="1">
      <alignment horizontal="center" wrapText="1"/>
    </xf>
    <xf numFmtId="0" fontId="6" fillId="6" borderId="1" xfId="0" applyFont="1" applyFill="1" applyBorder="1"/>
    <xf numFmtId="167" fontId="6" fillId="3" borderId="3" xfId="0" applyNumberFormat="1" applyFont="1" applyFill="1" applyBorder="1"/>
    <xf numFmtId="0" fontId="6" fillId="0" borderId="3" xfId="0" applyFont="1" applyFill="1" applyBorder="1" applyAlignment="1" applyProtection="1">
      <alignment wrapText="1"/>
      <protection locked="0"/>
    </xf>
    <xf numFmtId="0" fontId="20" fillId="0" borderId="0" xfId="0" applyFont="1" applyBorder="1" applyProtection="1"/>
    <xf numFmtId="0" fontId="20" fillId="0" borderId="7" xfId="0" applyFont="1" applyFill="1" applyBorder="1" applyProtection="1"/>
    <xf numFmtId="0" fontId="6" fillId="6" borderId="22" xfId="0" applyFont="1" applyFill="1" applyBorder="1" applyProtection="1"/>
    <xf numFmtId="0" fontId="59" fillId="0" borderId="3" xfId="13" applyFont="1" applyFill="1" applyBorder="1" applyAlignment="1" applyProtection="1">
      <alignment wrapText="1"/>
      <protection locked="0"/>
    </xf>
    <xf numFmtId="0" fontId="3" fillId="0" borderId="0" xfId="13" applyFont="1" applyAlignment="1" applyProtection="1">
      <protection locked="0"/>
    </xf>
    <xf numFmtId="0" fontId="3" fillId="0" borderId="3" xfId="13" applyFont="1" applyFill="1" applyBorder="1" applyAlignment="1" applyProtection="1">
      <alignment wrapText="1"/>
      <protection locked="0"/>
    </xf>
    <xf numFmtId="0" fontId="42" fillId="0" borderId="3" xfId="13" applyFont="1" applyFill="1" applyBorder="1" applyAlignment="1" applyProtection="1">
      <alignment wrapText="1"/>
      <protection locked="0"/>
    </xf>
    <xf numFmtId="0" fontId="6" fillId="6" borderId="21" xfId="0" applyFont="1" applyFill="1" applyBorder="1" applyProtection="1"/>
    <xf numFmtId="0" fontId="52" fillId="0" borderId="0" xfId="0" applyFont="1" applyProtection="1">
      <protection locked="0"/>
    </xf>
    <xf numFmtId="167" fontId="6" fillId="0" borderId="3" xfId="0" applyNumberFormat="1" applyFont="1" applyFill="1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horizontal="left" wrapText="1"/>
    </xf>
    <xf numFmtId="167" fontId="6" fillId="0" borderId="0" xfId="0" applyNumberFormat="1" applyFont="1" applyFill="1" applyBorder="1" applyAlignment="1" applyProtection="1">
      <alignment wrapText="1"/>
    </xf>
    <xf numFmtId="0" fontId="6" fillId="0" borderId="0" xfId="0" applyFont="1" applyFill="1" applyBorder="1" applyProtection="1"/>
    <xf numFmtId="0" fontId="6" fillId="0" borderId="3" xfId="0" applyFont="1" applyFill="1" applyBorder="1" applyAlignment="1" applyProtection="1">
      <alignment horizontal="left" wrapText="1"/>
      <protection locked="0"/>
    </xf>
    <xf numFmtId="0" fontId="6" fillId="0" borderId="3" xfId="0" applyNumberFormat="1" applyFont="1" applyFill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 applyProtection="1">
      <alignment horizontal="right"/>
      <protection locked="0"/>
    </xf>
    <xf numFmtId="9" fontId="6" fillId="0" borderId="3" xfId="16" applyFont="1" applyFill="1" applyBorder="1" applyAlignment="1" applyProtection="1">
      <alignment horizontal="right"/>
      <protection locked="0"/>
    </xf>
    <xf numFmtId="0" fontId="6" fillId="0" borderId="14" xfId="0" applyFont="1" applyFill="1" applyBorder="1" applyAlignment="1" applyProtection="1">
      <alignment horizontal="left" wrapText="1"/>
      <protection locked="0"/>
    </xf>
    <xf numFmtId="171" fontId="53" fillId="0" borderId="22" xfId="1" applyNumberFormat="1" applyFont="1" applyFill="1" applyBorder="1" applyProtection="1">
      <protection locked="0"/>
    </xf>
    <xf numFmtId="2" fontId="0" fillId="0" borderId="3" xfId="0" applyNumberFormat="1" applyFill="1" applyBorder="1" applyAlignment="1">
      <alignment horizontal="left"/>
    </xf>
    <xf numFmtId="2" fontId="10" fillId="0" borderId="3" xfId="0" applyNumberFormat="1" applyFont="1" applyFill="1" applyBorder="1" applyAlignment="1">
      <alignment horizontal="left"/>
    </xf>
    <xf numFmtId="39" fontId="0" fillId="0" borderId="3" xfId="0" applyNumberFormat="1" applyFill="1" applyBorder="1" applyAlignment="1">
      <alignment horizontal="left"/>
    </xf>
    <xf numFmtId="39" fontId="10" fillId="0" borderId="3" xfId="0" applyNumberFormat="1" applyFont="1" applyFill="1" applyBorder="1" applyAlignment="1">
      <alignment horizontal="left"/>
    </xf>
    <xf numFmtId="0" fontId="50" fillId="12" borderId="33" xfId="0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 applyProtection="1">
      <alignment horizontal="right"/>
      <protection locked="0"/>
    </xf>
    <xf numFmtId="4" fontId="11" fillId="3" borderId="3" xfId="0" applyNumberFormat="1" applyFont="1" applyFill="1" applyBorder="1" applyAlignment="1" applyProtection="1">
      <alignment horizontal="right"/>
    </xf>
    <xf numFmtId="4" fontId="6" fillId="3" borderId="14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 applyProtection="1"/>
    <xf numFmtId="0" fontId="1" fillId="0" borderId="5" xfId="0" applyFont="1" applyBorder="1" applyAlignment="1" applyProtection="1"/>
    <xf numFmtId="0" fontId="1" fillId="0" borderId="5" xfId="0" applyFont="1" applyBorder="1" applyAlignment="1">
      <alignment vertical="center"/>
    </xf>
    <xf numFmtId="0" fontId="8" fillId="13" borderId="35" xfId="0" applyFont="1" applyFill="1" applyBorder="1" applyAlignment="1" applyProtection="1">
      <alignment vertical="center"/>
      <protection locked="0"/>
    </xf>
    <xf numFmtId="0" fontId="8" fillId="13" borderId="36" xfId="0" applyFont="1" applyFill="1" applyBorder="1" applyAlignment="1" applyProtection="1">
      <alignment vertical="center"/>
      <protection locked="0"/>
    </xf>
    <xf numFmtId="0" fontId="8" fillId="13" borderId="37" xfId="0" applyFont="1" applyFill="1" applyBorder="1" applyAlignment="1" applyProtection="1">
      <alignment vertical="center"/>
      <protection locked="0"/>
    </xf>
    <xf numFmtId="0" fontId="8" fillId="13" borderId="34" xfId="0" applyFont="1" applyFill="1" applyBorder="1" applyAlignment="1" applyProtection="1">
      <alignment vertical="center"/>
      <protection locked="0"/>
    </xf>
    <xf numFmtId="0" fontId="8" fillId="13" borderId="38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 textRotation="90" wrapText="1"/>
    </xf>
    <xf numFmtId="167" fontId="1" fillId="4" borderId="3" xfId="0" applyNumberFormat="1" applyFont="1" applyFill="1" applyBorder="1" applyAlignment="1" applyProtection="1">
      <alignment horizontal="center" vertical="center" wrapText="1"/>
    </xf>
    <xf numFmtId="167" fontId="1" fillId="4" borderId="3" xfId="0" applyNumberFormat="1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/>
    <xf numFmtId="0" fontId="1" fillId="0" borderId="0" xfId="0" applyFont="1" applyBorder="1" applyAlignment="1" applyProtection="1"/>
    <xf numFmtId="167" fontId="1" fillId="0" borderId="3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167" fontId="3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0" fontId="12" fillId="7" borderId="3" xfId="0" applyFont="1" applyFill="1" applyBorder="1" applyAlignment="1">
      <alignment horizontal="left"/>
    </xf>
    <xf numFmtId="167" fontId="12" fillId="7" borderId="3" xfId="0" applyNumberFormat="1" applyFont="1" applyFill="1" applyBorder="1" applyAlignment="1">
      <alignment horizontal="left"/>
    </xf>
    <xf numFmtId="0" fontId="3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32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12" fillId="7" borderId="3" xfId="0" applyFont="1" applyFill="1" applyBorder="1" applyAlignment="1">
      <alignment horizontal="left"/>
    </xf>
    <xf numFmtId="0" fontId="32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60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167" fontId="32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12" fillId="7" borderId="3" xfId="0" applyNumberFormat="1" applyFont="1" applyFill="1" applyBorder="1" applyAlignment="1">
      <alignment horizontal="left"/>
    </xf>
    <xf numFmtId="167" fontId="1" fillId="0" borderId="3" xfId="0" applyNumberFormat="1" applyFont="1" applyFill="1" applyBorder="1" applyAlignment="1">
      <alignment horizontal="left"/>
    </xf>
    <xf numFmtId="167" fontId="0" fillId="0" borderId="3" xfId="0" applyNumberFormat="1" applyFill="1" applyBorder="1" applyAlignment="1">
      <alignment horizontal="left"/>
    </xf>
    <xf numFmtId="167" fontId="0" fillId="0" borderId="3" xfId="0" applyNumberFormat="1" applyFill="1" applyBorder="1" applyAlignment="1">
      <alignment horizontal="left" vertical="center"/>
    </xf>
    <xf numFmtId="4" fontId="11" fillId="3" borderId="3" xfId="0" applyNumberFormat="1" applyFont="1" applyFill="1" applyBorder="1" applyAlignment="1" applyProtection="1"/>
    <xf numFmtId="4" fontId="0" fillId="0" borderId="3" xfId="0" applyNumberFormat="1" applyBorder="1" applyProtection="1">
      <protection locked="0"/>
    </xf>
    <xf numFmtId="167" fontId="61" fillId="3" borderId="3" xfId="0" applyNumberFormat="1" applyFont="1" applyFill="1" applyBorder="1" applyProtection="1"/>
    <xf numFmtId="4" fontId="6" fillId="3" borderId="4" xfId="0" applyNumberFormat="1" applyFont="1" applyFill="1" applyBorder="1" applyAlignment="1" applyProtection="1">
      <alignment horizontal="right"/>
      <protection locked="0"/>
    </xf>
    <xf numFmtId="2" fontId="6" fillId="3" borderId="3" xfId="0" applyNumberFormat="1" applyFont="1" applyFill="1" applyBorder="1" applyAlignment="1" applyProtection="1">
      <alignment horizontal="right"/>
    </xf>
    <xf numFmtId="2" fontId="6" fillId="3" borderId="14" xfId="0" applyNumberFormat="1" applyFont="1" applyFill="1" applyBorder="1" applyAlignment="1" applyProtection="1">
      <alignment horizontal="right"/>
    </xf>
    <xf numFmtId="2" fontId="6" fillId="0" borderId="14" xfId="0" applyNumberFormat="1" applyFont="1" applyFill="1" applyBorder="1" applyAlignment="1" applyProtection="1">
      <alignment horizontal="right"/>
      <protection locked="0"/>
    </xf>
    <xf numFmtId="2" fontId="6" fillId="3" borderId="4" xfId="0" applyNumberFormat="1" applyFont="1" applyFill="1" applyBorder="1" applyAlignment="1" applyProtection="1">
      <alignment horizontal="right"/>
      <protection locked="0"/>
    </xf>
    <xf numFmtId="0" fontId="0" fillId="0" borderId="3" xfId="0" applyFont="1" applyFill="1" applyBorder="1" applyAlignment="1">
      <alignment horizontal="left"/>
    </xf>
    <xf numFmtId="167" fontId="11" fillId="3" borderId="3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vertical="top"/>
    </xf>
    <xf numFmtId="0" fontId="11" fillId="4" borderId="4" xfId="0" applyFont="1" applyFill="1" applyBorder="1" applyAlignment="1" applyProtection="1">
      <alignment horizontal="center" vertical="center"/>
    </xf>
    <xf numFmtId="0" fontId="11" fillId="4" borderId="21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0" fillId="6" borderId="1" xfId="0" applyFill="1" applyBorder="1" applyAlignment="1" applyProtection="1">
      <alignment horizontal="left"/>
    </xf>
    <xf numFmtId="0" fontId="0" fillId="6" borderId="10" xfId="0" applyFill="1" applyBorder="1" applyAlignment="1" applyProtection="1">
      <alignment horizontal="left"/>
    </xf>
    <xf numFmtId="0" fontId="39" fillId="4" borderId="4" xfId="11" applyFont="1" applyFill="1" applyBorder="1" applyAlignment="1" applyProtection="1">
      <alignment horizontal="center" vertical="center" wrapText="1"/>
    </xf>
    <xf numFmtId="0" fontId="39" fillId="4" borderId="22" xfId="11" applyFont="1" applyFill="1" applyBorder="1" applyAlignment="1" applyProtection="1">
      <alignment horizontal="center" vertical="center" wrapText="1"/>
    </xf>
    <xf numFmtId="167" fontId="11" fillId="4" borderId="4" xfId="0" applyNumberFormat="1" applyFont="1" applyFill="1" applyBorder="1" applyAlignment="1" applyProtection="1">
      <alignment horizontal="center" vertical="center" wrapText="1"/>
    </xf>
    <xf numFmtId="167" fontId="11" fillId="4" borderId="22" xfId="0" applyNumberFormat="1" applyFont="1" applyFill="1" applyBorder="1" applyAlignment="1" applyProtection="1">
      <alignment horizontal="center" vertical="center" wrapText="1"/>
    </xf>
    <xf numFmtId="167" fontId="38" fillId="4" borderId="21" xfId="0" applyNumberFormat="1" applyFont="1" applyFill="1" applyBorder="1" applyAlignment="1" applyProtection="1">
      <alignment horizontal="left" vertical="top" wrapText="1"/>
    </xf>
    <xf numFmtId="0" fontId="0" fillId="0" borderId="22" xfId="0" applyBorder="1" applyProtection="1"/>
    <xf numFmtId="167" fontId="11" fillId="4" borderId="21" xfId="0" applyNumberFormat="1" applyFont="1" applyFill="1" applyBorder="1" applyAlignment="1" applyProtection="1">
      <alignment horizontal="center" vertical="center" wrapText="1"/>
    </xf>
    <xf numFmtId="0" fontId="39" fillId="4" borderId="4" xfId="0" applyFont="1" applyFill="1" applyBorder="1" applyAlignment="1" applyProtection="1">
      <alignment horizontal="center" vertical="center" wrapText="1"/>
    </xf>
    <xf numFmtId="0" fontId="39" fillId="4" borderId="22" xfId="0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center" vertical="center"/>
    </xf>
    <xf numFmtId="0" fontId="24" fillId="4" borderId="22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22" xfId="0" applyFont="1" applyFill="1" applyBorder="1" applyAlignment="1" applyProtection="1">
      <alignment horizontal="center" vertical="center" wrapText="1"/>
    </xf>
    <xf numFmtId="167" fontId="6" fillId="4" borderId="4" xfId="0" applyNumberFormat="1" applyFont="1" applyFill="1" applyBorder="1" applyAlignment="1" applyProtection="1">
      <alignment horizontal="center" wrapText="1"/>
    </xf>
    <xf numFmtId="0" fontId="0" fillId="0" borderId="21" xfId="0" applyBorder="1" applyAlignment="1" applyProtection="1">
      <alignment wrapText="1"/>
    </xf>
    <xf numFmtId="0" fontId="0" fillId="0" borderId="22" xfId="0" applyBorder="1" applyAlignment="1" applyProtection="1">
      <alignment wrapText="1"/>
    </xf>
    <xf numFmtId="0" fontId="11" fillId="4" borderId="21" xfId="0" applyFont="1" applyFill="1" applyBorder="1" applyAlignment="1" applyProtection="1">
      <alignment horizontal="center" vertical="center" wrapText="1"/>
    </xf>
    <xf numFmtId="167" fontId="6" fillId="4" borderId="4" xfId="0" applyNumberFormat="1" applyFont="1" applyFill="1" applyBorder="1" applyAlignment="1" applyProtection="1">
      <alignment horizontal="center" vertical="center" wrapText="1"/>
    </xf>
    <xf numFmtId="167" fontId="6" fillId="4" borderId="21" xfId="0" applyNumberFormat="1" applyFont="1" applyFill="1" applyBorder="1" applyAlignment="1" applyProtection="1">
      <alignment horizontal="center" vertical="center" wrapText="1"/>
    </xf>
    <xf numFmtId="167" fontId="6" fillId="4" borderId="22" xfId="0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top" wrapText="1"/>
    </xf>
    <xf numFmtId="0" fontId="11" fillId="4" borderId="10" xfId="0" applyFont="1" applyFill="1" applyBorder="1" applyAlignment="1" applyProtection="1">
      <alignment horizontal="center" vertical="top" wrapText="1"/>
    </xf>
    <xf numFmtId="0" fontId="10" fillId="0" borderId="7" xfId="0" applyFont="1" applyBorder="1" applyAlignment="1" applyProtection="1">
      <alignment horizontal="center" vertical="top" wrapText="1"/>
    </xf>
    <xf numFmtId="0" fontId="10" fillId="0" borderId="10" xfId="0" applyFont="1" applyBorder="1" applyAlignment="1" applyProtection="1">
      <alignment horizontal="center" vertical="top" wrapText="1"/>
    </xf>
    <xf numFmtId="0" fontId="24" fillId="4" borderId="4" xfId="0" applyFont="1" applyFill="1" applyBorder="1" applyAlignment="1" applyProtection="1">
      <alignment horizontal="center" vertical="center" wrapText="1"/>
    </xf>
    <xf numFmtId="0" fontId="24" fillId="4" borderId="21" xfId="0" applyFont="1" applyFill="1" applyBorder="1" applyAlignment="1" applyProtection="1">
      <alignment horizontal="center" vertical="center" wrapText="1"/>
    </xf>
    <xf numFmtId="0" fontId="24" fillId="4" borderId="22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18" xfId="0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</xf>
    <xf numFmtId="167" fontId="11" fillId="4" borderId="4" xfId="0" applyNumberFormat="1" applyFont="1" applyFill="1" applyBorder="1" applyAlignment="1" applyProtection="1">
      <alignment horizontal="center" vertical="top" wrapText="1"/>
    </xf>
    <xf numFmtId="0" fontId="22" fillId="0" borderId="1" xfId="0" applyFont="1" applyFill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11" fillId="4" borderId="11" xfId="0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wrapText="1"/>
      <protection locked="0"/>
    </xf>
    <xf numFmtId="0" fontId="6" fillId="0" borderId="22" xfId="0" applyFont="1" applyBorder="1" applyAlignment="1" applyProtection="1">
      <alignment wrapText="1"/>
    </xf>
    <xf numFmtId="0" fontId="11" fillId="4" borderId="3" xfId="0" applyFont="1" applyFill="1" applyBorder="1" applyAlignment="1" applyProtection="1">
      <alignment horizontal="center" vertical="center" wrapText="1"/>
    </xf>
    <xf numFmtId="0" fontId="11" fillId="4" borderId="10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10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/>
    <xf numFmtId="0" fontId="11" fillId="3" borderId="10" xfId="0" applyFont="1" applyFill="1" applyBorder="1" applyAlignment="1" applyProtection="1"/>
    <xf numFmtId="0" fontId="10" fillId="0" borderId="22" xfId="0" applyFont="1" applyBorder="1" applyProtection="1"/>
    <xf numFmtId="0" fontId="11" fillId="0" borderId="2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center" vertical="center" wrapText="1"/>
    </xf>
    <xf numFmtId="0" fontId="11" fillId="4" borderId="18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24" xfId="0" applyFont="1" applyFill="1" applyBorder="1" applyAlignment="1" applyProtection="1">
      <alignment horizontal="center" vertical="center" wrapText="1"/>
    </xf>
    <xf numFmtId="167" fontId="11" fillId="4" borderId="21" xfId="0" applyNumberFormat="1" applyFont="1" applyFill="1" applyBorder="1" applyAlignment="1" applyProtection="1">
      <alignment horizontal="center" vertical="top" wrapText="1"/>
    </xf>
    <xf numFmtId="0" fontId="22" fillId="0" borderId="7" xfId="0" applyFont="1" applyFill="1" applyBorder="1" applyAlignment="1" applyProtection="1">
      <alignment wrapText="1"/>
      <protection locked="0"/>
    </xf>
    <xf numFmtId="0" fontId="22" fillId="0" borderId="10" xfId="0" applyFont="1" applyFill="1" applyBorder="1" applyAlignment="1" applyProtection="1">
      <alignment wrapText="1"/>
      <protection locked="0"/>
    </xf>
    <xf numFmtId="0" fontId="11" fillId="0" borderId="0" xfId="0" applyFont="1" applyBorder="1" applyAlignment="1">
      <alignment horizontal="left" readingOrder="1"/>
    </xf>
    <xf numFmtId="0" fontId="11" fillId="0" borderId="0" xfId="0" applyFont="1" applyBorder="1" applyAlignment="1">
      <alignment horizontal="left"/>
    </xf>
    <xf numFmtId="0" fontId="10" fillId="0" borderId="0" xfId="0" applyFont="1" applyBorder="1" applyAlignment="1"/>
    <xf numFmtId="0" fontId="0" fillId="0" borderId="22" xfId="0" applyBorder="1" applyAlignment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4" xfId="1" applyNumberFormat="1" applyFont="1" applyFill="1" applyBorder="1" applyAlignment="1" applyProtection="1">
      <alignment horizontal="center" vertical="center" wrapText="1"/>
    </xf>
    <xf numFmtId="0" fontId="11" fillId="4" borderId="22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7" fontId="11" fillId="4" borderId="1" xfId="0" applyNumberFormat="1" applyFont="1" applyFill="1" applyBorder="1" applyAlignment="1" applyProtection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167" fontId="11" fillId="4" borderId="7" xfId="0" applyNumberFormat="1" applyFont="1" applyFill="1" applyBorder="1" applyAlignment="1" applyProtection="1">
      <alignment horizontal="center" wrapText="1"/>
    </xf>
    <xf numFmtId="167" fontId="11" fillId="4" borderId="10" xfId="0" applyNumberFormat="1" applyFont="1" applyFill="1" applyBorder="1" applyAlignment="1" applyProtection="1">
      <alignment horizontal="center" wrapText="1"/>
    </xf>
    <xf numFmtId="0" fontId="11" fillId="4" borderId="3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167" fontId="11" fillId="4" borderId="22" xfId="0" applyNumberFormat="1" applyFont="1" applyFill="1" applyBorder="1" applyAlignment="1" applyProtection="1">
      <alignment horizontal="center" vertical="top" wrapText="1"/>
    </xf>
    <xf numFmtId="0" fontId="11" fillId="4" borderId="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1" xfId="0" applyFont="1" applyFill="1" applyBorder="1" applyAlignment="1" applyProtection="1">
      <alignment horizontal="center"/>
    </xf>
    <xf numFmtId="0" fontId="11" fillId="4" borderId="7" xfId="0" applyFont="1" applyFill="1" applyBorder="1" applyAlignment="1" applyProtection="1">
      <alignment horizontal="center"/>
    </xf>
    <xf numFmtId="0" fontId="11" fillId="4" borderId="10" xfId="0" applyFont="1" applyFill="1" applyBorder="1" applyAlignment="1" applyProtection="1">
      <alignment horizontal="center"/>
    </xf>
    <xf numFmtId="167" fontId="24" fillId="4" borderId="4" xfId="0" applyNumberFormat="1" applyFont="1" applyFill="1" applyBorder="1" applyAlignment="1" applyProtection="1">
      <alignment horizont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/>
    </xf>
    <xf numFmtId="0" fontId="24" fillId="4" borderId="3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167" fontId="24" fillId="4" borderId="1" xfId="0" applyNumberFormat="1" applyFont="1" applyFill="1" applyBorder="1" applyAlignment="1" applyProtection="1">
      <alignment horizontal="center" wrapText="1"/>
    </xf>
    <xf numFmtId="167" fontId="24" fillId="4" borderId="10" xfId="0" applyNumberFormat="1" applyFont="1" applyFill="1" applyBorder="1" applyAlignment="1" applyProtection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top" wrapText="1"/>
    </xf>
    <xf numFmtId="0" fontId="14" fillId="14" borderId="51" xfId="0" applyFont="1" applyFill="1" applyBorder="1" applyAlignment="1">
      <alignment horizontal="left" vertical="center" wrapText="1"/>
    </xf>
    <xf numFmtId="0" fontId="14" fillId="14" borderId="52" xfId="0" applyFont="1" applyFill="1" applyBorder="1" applyAlignment="1">
      <alignment horizontal="left" vertical="center" wrapText="1"/>
    </xf>
    <xf numFmtId="0" fontId="14" fillId="14" borderId="53" xfId="0" applyFont="1" applyFill="1" applyBorder="1" applyAlignment="1">
      <alignment horizontal="left" vertical="center" wrapText="1"/>
    </xf>
    <xf numFmtId="0" fontId="51" fillId="11" borderId="48" xfId="0" applyFont="1" applyFill="1" applyBorder="1" applyAlignment="1" applyProtection="1">
      <alignment horizontal="center" vertical="center" wrapText="1"/>
    </xf>
    <xf numFmtId="0" fontId="51" fillId="11" borderId="49" xfId="0" applyFont="1" applyFill="1" applyBorder="1" applyAlignment="1" applyProtection="1">
      <alignment horizontal="center" vertical="center" wrapText="1"/>
    </xf>
    <xf numFmtId="0" fontId="51" fillId="11" borderId="40" xfId="0" applyFont="1" applyFill="1" applyBorder="1" applyAlignment="1" applyProtection="1">
      <alignment horizontal="center" vertical="center" wrapText="1"/>
    </xf>
    <xf numFmtId="0" fontId="8" fillId="16" borderId="46" xfId="0" applyFont="1" applyFill="1" applyBorder="1" applyAlignment="1">
      <alignment horizontal="center" vertical="center" wrapText="1"/>
    </xf>
    <xf numFmtId="0" fontId="8" fillId="16" borderId="47" xfId="0" applyFont="1" applyFill="1" applyBorder="1" applyAlignment="1">
      <alignment horizontal="center" vertical="center" wrapText="1"/>
    </xf>
    <xf numFmtId="0" fontId="8" fillId="16" borderId="55" xfId="0" applyFont="1" applyFill="1" applyBorder="1" applyAlignment="1">
      <alignment horizontal="center" vertical="center" wrapText="1"/>
    </xf>
    <xf numFmtId="0" fontId="14" fillId="14" borderId="51" xfId="0" applyFont="1" applyFill="1" applyBorder="1" applyAlignment="1">
      <alignment horizontal="center" vertical="center" wrapText="1"/>
    </xf>
    <xf numFmtId="0" fontId="14" fillId="14" borderId="52" xfId="0" applyFont="1" applyFill="1" applyBorder="1" applyAlignment="1">
      <alignment horizontal="center" vertical="center" wrapText="1"/>
    </xf>
    <xf numFmtId="0" fontId="14" fillId="14" borderId="53" xfId="0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left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textRotation="90" wrapText="1"/>
    </xf>
    <xf numFmtId="0" fontId="8" fillId="15" borderId="54" xfId="0" applyFont="1" applyFill="1" applyBorder="1" applyAlignment="1">
      <alignment horizontal="center" vertical="center" wrapText="1"/>
    </xf>
    <xf numFmtId="0" fontId="8" fillId="15" borderId="37" xfId="0" applyFont="1" applyFill="1" applyBorder="1" applyAlignment="1">
      <alignment horizontal="center" vertical="center" wrapText="1"/>
    </xf>
    <xf numFmtId="0" fontId="8" fillId="15" borderId="35" xfId="0" applyFont="1" applyFill="1" applyBorder="1" applyAlignment="1">
      <alignment horizontal="center" vertical="center" wrapText="1"/>
    </xf>
    <xf numFmtId="0" fontId="50" fillId="12" borderId="50" xfId="0" applyFont="1" applyFill="1" applyBorder="1" applyAlignment="1">
      <alignment horizontal="center" vertical="center" wrapText="1"/>
    </xf>
    <xf numFmtId="0" fontId="50" fillId="12" borderId="40" xfId="0" applyFont="1" applyFill="1" applyBorder="1" applyAlignment="1">
      <alignment horizontal="center" vertical="center" wrapText="1"/>
    </xf>
    <xf numFmtId="0" fontId="50" fillId="12" borderId="33" xfId="0" applyFont="1" applyFill="1" applyBorder="1" applyAlignment="1">
      <alignment horizontal="center" vertical="center" wrapText="1"/>
    </xf>
    <xf numFmtId="0" fontId="50" fillId="12" borderId="41" xfId="0" applyFont="1" applyFill="1" applyBorder="1" applyAlignment="1">
      <alignment horizontal="center" vertical="center" wrapText="1"/>
    </xf>
    <xf numFmtId="0" fontId="50" fillId="12" borderId="1" xfId="0" applyFont="1" applyFill="1" applyBorder="1" applyAlignment="1">
      <alignment horizontal="center" vertical="center" wrapText="1"/>
    </xf>
    <xf numFmtId="0" fontId="50" fillId="12" borderId="42" xfId="0" applyFont="1" applyFill="1" applyBorder="1" applyAlignment="1">
      <alignment horizontal="center" vertical="center" wrapText="1"/>
    </xf>
    <xf numFmtId="0" fontId="8" fillId="15" borderId="48" xfId="0" applyFont="1" applyFill="1" applyBorder="1" applyAlignment="1">
      <alignment horizontal="center" vertical="center" wrapText="1"/>
    </xf>
    <xf numFmtId="0" fontId="8" fillId="15" borderId="49" xfId="0" applyFont="1" applyFill="1" applyBorder="1" applyAlignment="1">
      <alignment horizontal="center" vertical="center" wrapText="1"/>
    </xf>
    <xf numFmtId="0" fontId="8" fillId="15" borderId="40" xfId="0" applyFont="1" applyFill="1" applyBorder="1" applyAlignment="1">
      <alignment horizontal="center" vertical="center" wrapText="1"/>
    </xf>
    <xf numFmtId="0" fontId="8" fillId="15" borderId="44" xfId="0" applyFont="1" applyFill="1" applyBorder="1" applyAlignment="1">
      <alignment horizontal="center" vertical="center"/>
    </xf>
    <xf numFmtId="0" fontId="8" fillId="15" borderId="45" xfId="0" applyFont="1" applyFill="1" applyBorder="1" applyAlignment="1">
      <alignment horizontal="center" vertical="center"/>
    </xf>
    <xf numFmtId="0" fontId="8" fillId="15" borderId="41" xfId="0" applyFont="1" applyFill="1" applyBorder="1" applyAlignment="1">
      <alignment horizontal="center" vertical="center"/>
    </xf>
    <xf numFmtId="0" fontId="8" fillId="15" borderId="46" xfId="0" applyFont="1" applyFill="1" applyBorder="1" applyAlignment="1">
      <alignment horizontal="center" vertical="center"/>
    </xf>
    <xf numFmtId="0" fontId="8" fillId="15" borderId="47" xfId="0" applyFont="1" applyFill="1" applyBorder="1" applyAlignment="1">
      <alignment horizontal="center" vertical="center"/>
    </xf>
    <xf numFmtId="0" fontId="8" fillId="15" borderId="55" xfId="0" applyFont="1" applyFill="1" applyBorder="1" applyAlignment="1">
      <alignment horizontal="center" vertical="center"/>
    </xf>
    <xf numFmtId="0" fontId="8" fillId="15" borderId="46" xfId="0" applyFont="1" applyFill="1" applyBorder="1" applyAlignment="1">
      <alignment horizontal="center" vertical="center" wrapText="1"/>
    </xf>
    <xf numFmtId="0" fontId="8" fillId="15" borderId="47" xfId="0" applyFont="1" applyFill="1" applyBorder="1" applyAlignment="1">
      <alignment horizontal="center" vertical="center" wrapText="1"/>
    </xf>
    <xf numFmtId="0" fontId="8" fillId="15" borderId="5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top" wrapText="1"/>
    </xf>
    <xf numFmtId="0" fontId="11" fillId="4" borderId="22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right"/>
    </xf>
    <xf numFmtId="0" fontId="11" fillId="3" borderId="10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21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</cellXfs>
  <cellStyles count="30">
    <cellStyle name="Comma" xfId="1" builtinId="3"/>
    <cellStyle name="Comma 2" xfId="21"/>
    <cellStyle name="Description" xfId="2"/>
    <cellStyle name="Description 2" xfId="22"/>
    <cellStyle name="DescriptionCAS" xfId="3"/>
    <cellStyle name="DescriptionCAS 2" xfId="23"/>
    <cellStyle name="DescriptionCtr" xfId="4"/>
    <cellStyle name="DescriptionCtr 2" xfId="24"/>
    <cellStyle name="DescriptionNoWrap" xfId="5"/>
    <cellStyle name="DescriptionNoWrap 2" xfId="25"/>
    <cellStyle name="DescriptionTitle" xfId="6"/>
    <cellStyle name="DescriptionTitleNoWrap" xfId="7"/>
    <cellStyle name="FormName" xfId="8"/>
    <cellStyle name="FormName 2" xfId="26"/>
    <cellStyle name="Heading0" xfId="9"/>
    <cellStyle name="Heading0NoWrap" xfId="10"/>
    <cellStyle name="Heading1" xfId="11"/>
    <cellStyle name="Heading2" xfId="12"/>
    <cellStyle name="Hyperlink" xfId="13" builtinId="8"/>
    <cellStyle name="Instructions" xfId="14"/>
    <cellStyle name="Instructions 2" xfId="27"/>
    <cellStyle name="Normal" xfId="0" builtinId="0"/>
    <cellStyle name="Numbering" xfId="15"/>
    <cellStyle name="Percent" xfId="16" builtinId="5"/>
    <cellStyle name="Percent 2" xfId="28"/>
    <cellStyle name="Standard_CPISInsurance&amp;SocialUnsurance" xfId="17"/>
    <cellStyle name="Tiny" xfId="18"/>
    <cellStyle name="TinyCAS" xfId="19"/>
    <cellStyle name="Title" xfId="20" builtinId="15" customBuiltin="1"/>
    <cellStyle name="Title 2" xfId="29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32</xdr:row>
      <xdr:rowOff>114300</xdr:rowOff>
    </xdr:from>
    <xdr:to>
      <xdr:col>14</xdr:col>
      <xdr:colOff>476250</xdr:colOff>
      <xdr:row>38</xdr:row>
      <xdr:rowOff>66675</xdr:rowOff>
    </xdr:to>
    <xdr:sp macro="" textlink="">
      <xdr:nvSpPr>
        <xdr:cNvPr id="32006" name="Rectangle 2"/>
        <xdr:cNvSpPr>
          <a:spLocks noChangeArrowheads="1"/>
        </xdr:cNvSpPr>
      </xdr:nvSpPr>
      <xdr:spPr bwMode="auto">
        <a:xfrm flipH="1">
          <a:off x="790575" y="6191250"/>
          <a:ext cx="8220075" cy="923925"/>
        </a:xfrm>
        <a:prstGeom prst="rect">
          <a:avLst/>
        </a:prstGeom>
        <a:solidFill>
          <a:srgbClr val="F1E0B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171450</xdr:colOff>
      <xdr:row>3</xdr:row>
      <xdr:rowOff>114300</xdr:rowOff>
    </xdr:from>
    <xdr:to>
      <xdr:col>14</xdr:col>
      <xdr:colOff>476250</xdr:colOff>
      <xdr:row>32</xdr:row>
      <xdr:rowOff>28575</xdr:rowOff>
    </xdr:to>
    <xdr:sp macro="" textlink="">
      <xdr:nvSpPr>
        <xdr:cNvPr id="32007" name="Rectangle 3"/>
        <xdr:cNvSpPr>
          <a:spLocks noChangeArrowheads="1"/>
        </xdr:cNvSpPr>
      </xdr:nvSpPr>
      <xdr:spPr bwMode="auto">
        <a:xfrm flipH="1">
          <a:off x="781050" y="600075"/>
          <a:ext cx="8229600" cy="5505450"/>
        </a:xfrm>
        <a:prstGeom prst="rect">
          <a:avLst/>
        </a:prstGeom>
        <a:solidFill>
          <a:srgbClr val="F1E0B5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581025</xdr:colOff>
      <xdr:row>3</xdr:row>
      <xdr:rowOff>114300</xdr:rowOff>
    </xdr:from>
    <xdr:to>
      <xdr:col>3</xdr:col>
      <xdr:colOff>600075</xdr:colOff>
      <xdr:row>32</xdr:row>
      <xdr:rowOff>19050</xdr:rowOff>
    </xdr:to>
    <xdr:sp macro="" textlink="">
      <xdr:nvSpPr>
        <xdr:cNvPr id="32008" name="Line 4"/>
        <xdr:cNvSpPr>
          <a:spLocks noChangeShapeType="1"/>
        </xdr:cNvSpPr>
      </xdr:nvSpPr>
      <xdr:spPr bwMode="auto">
        <a:xfrm flipH="1">
          <a:off x="2409825" y="600075"/>
          <a:ext cx="19050" cy="5495925"/>
        </a:xfrm>
        <a:prstGeom prst="line">
          <a:avLst/>
        </a:prstGeom>
        <a:noFill/>
        <a:ln w="9525">
          <a:solidFill>
            <a:srgbClr val="808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419100</xdr:colOff>
      <xdr:row>3</xdr:row>
      <xdr:rowOff>114300</xdr:rowOff>
    </xdr:from>
    <xdr:to>
      <xdr:col>6</xdr:col>
      <xdr:colOff>428625</xdr:colOff>
      <xdr:row>32</xdr:row>
      <xdr:rowOff>0</xdr:rowOff>
    </xdr:to>
    <xdr:sp macro="" textlink="">
      <xdr:nvSpPr>
        <xdr:cNvPr id="32009" name="Line 5"/>
        <xdr:cNvSpPr>
          <a:spLocks noChangeShapeType="1"/>
        </xdr:cNvSpPr>
      </xdr:nvSpPr>
      <xdr:spPr bwMode="auto">
        <a:xfrm>
          <a:off x="4076700" y="600075"/>
          <a:ext cx="9525" cy="5476875"/>
        </a:xfrm>
        <a:prstGeom prst="line">
          <a:avLst/>
        </a:prstGeom>
        <a:noFill/>
        <a:ln w="9525">
          <a:solidFill>
            <a:srgbClr val="808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238125</xdr:colOff>
      <xdr:row>3</xdr:row>
      <xdr:rowOff>114300</xdr:rowOff>
    </xdr:from>
    <xdr:to>
      <xdr:col>9</xdr:col>
      <xdr:colOff>247650</xdr:colOff>
      <xdr:row>32</xdr:row>
      <xdr:rowOff>28575</xdr:rowOff>
    </xdr:to>
    <xdr:sp macro="" textlink="">
      <xdr:nvSpPr>
        <xdr:cNvPr id="32010" name="Line 6"/>
        <xdr:cNvSpPr>
          <a:spLocks noChangeShapeType="1"/>
        </xdr:cNvSpPr>
      </xdr:nvSpPr>
      <xdr:spPr bwMode="auto">
        <a:xfrm>
          <a:off x="5724525" y="600075"/>
          <a:ext cx="9525" cy="5505450"/>
        </a:xfrm>
        <a:prstGeom prst="line">
          <a:avLst/>
        </a:prstGeom>
        <a:noFill/>
        <a:ln w="9525">
          <a:solidFill>
            <a:srgbClr val="808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</xdr:colOff>
      <xdr:row>3</xdr:row>
      <xdr:rowOff>114300</xdr:rowOff>
    </xdr:from>
    <xdr:to>
      <xdr:col>12</xdr:col>
      <xdr:colOff>57150</xdr:colOff>
      <xdr:row>32</xdr:row>
      <xdr:rowOff>28575</xdr:rowOff>
    </xdr:to>
    <xdr:sp macro="" textlink="">
      <xdr:nvSpPr>
        <xdr:cNvPr id="32011" name="Line 7"/>
        <xdr:cNvSpPr>
          <a:spLocks noChangeShapeType="1"/>
        </xdr:cNvSpPr>
      </xdr:nvSpPr>
      <xdr:spPr bwMode="auto">
        <a:xfrm>
          <a:off x="7362825" y="600075"/>
          <a:ext cx="9525" cy="5505450"/>
        </a:xfrm>
        <a:prstGeom prst="line">
          <a:avLst/>
        </a:prstGeom>
        <a:noFill/>
        <a:ln w="9525">
          <a:solidFill>
            <a:srgbClr val="808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247650</xdr:colOff>
      <xdr:row>4</xdr:row>
      <xdr:rowOff>19050</xdr:rowOff>
    </xdr:from>
    <xdr:to>
      <xdr:col>3</xdr:col>
      <xdr:colOff>533400</xdr:colOff>
      <xdr:row>5</xdr:row>
      <xdr:rowOff>133350</xdr:rowOff>
    </xdr:to>
    <xdr:sp macro="" textlink="">
      <xdr:nvSpPr>
        <xdr:cNvPr id="19464" name="Rectangle 8"/>
        <xdr:cNvSpPr>
          <a:spLocks noChangeArrowheads="1"/>
        </xdr:cNvSpPr>
      </xdr:nvSpPr>
      <xdr:spPr bwMode="auto">
        <a:xfrm>
          <a:off x="857250" y="666750"/>
          <a:ext cx="1504950" cy="276225"/>
        </a:xfrm>
        <a:prstGeom prst="rect">
          <a:avLst/>
        </a:prstGeom>
        <a:solidFill>
          <a:srgbClr val="E2E1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11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Balance Sheet – Assets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4</xdr:row>
      <xdr:rowOff>19050</xdr:rowOff>
    </xdr:from>
    <xdr:to>
      <xdr:col>9</xdr:col>
      <xdr:colOff>161925</xdr:colOff>
      <xdr:row>5</xdr:row>
      <xdr:rowOff>133350</xdr:rowOff>
    </xdr:to>
    <xdr:sp macro="" textlink="">
      <xdr:nvSpPr>
        <xdr:cNvPr id="19465" name="Rectangle 9"/>
        <xdr:cNvSpPr>
          <a:spLocks noChangeArrowheads="1"/>
        </xdr:cNvSpPr>
      </xdr:nvSpPr>
      <xdr:spPr bwMode="auto">
        <a:xfrm>
          <a:off x="4143375" y="666750"/>
          <a:ext cx="1504950" cy="276225"/>
        </a:xfrm>
        <a:prstGeom prst="rect">
          <a:avLst/>
        </a:prstGeom>
        <a:solidFill>
          <a:srgbClr val="E2E1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21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Income Statement – PH*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123825</xdr:colOff>
      <xdr:row>4</xdr:row>
      <xdr:rowOff>19050</xdr:rowOff>
    </xdr:from>
    <xdr:to>
      <xdr:col>14</xdr:col>
      <xdr:colOff>400050</xdr:colOff>
      <xdr:row>5</xdr:row>
      <xdr:rowOff>133350</xdr:rowOff>
    </xdr:to>
    <xdr:sp macro="" textlink="">
      <xdr:nvSpPr>
        <xdr:cNvPr id="19466" name="Rectangle 10"/>
        <xdr:cNvSpPr>
          <a:spLocks noChangeArrowheads="1"/>
        </xdr:cNvSpPr>
      </xdr:nvSpPr>
      <xdr:spPr bwMode="auto">
        <a:xfrm>
          <a:off x="7439025" y="666750"/>
          <a:ext cx="1495425" cy="276225"/>
        </a:xfrm>
        <a:prstGeom prst="rect">
          <a:avLst/>
        </a:prstGeom>
        <a:solidFill>
          <a:srgbClr val="E2E1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31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Statement of Solvency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66675</xdr:colOff>
      <xdr:row>4</xdr:row>
      <xdr:rowOff>19050</xdr:rowOff>
    </xdr:from>
    <xdr:to>
      <xdr:col>6</xdr:col>
      <xdr:colOff>342900</xdr:colOff>
      <xdr:row>5</xdr:row>
      <xdr:rowOff>133350</xdr:rowOff>
    </xdr:to>
    <xdr:sp macro="" textlink="">
      <xdr:nvSpPr>
        <xdr:cNvPr id="19467" name="Rectangle 11"/>
        <xdr:cNvSpPr>
          <a:spLocks noChangeArrowheads="1"/>
        </xdr:cNvSpPr>
      </xdr:nvSpPr>
      <xdr:spPr bwMode="auto">
        <a:xfrm>
          <a:off x="2505075" y="666750"/>
          <a:ext cx="1495425" cy="276225"/>
        </a:xfrm>
        <a:prstGeom prst="rect">
          <a:avLst/>
        </a:prstGeom>
        <a:solidFill>
          <a:srgbClr val="E2E1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12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Balance Sheet – Liabilities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304800</xdr:colOff>
      <xdr:row>4</xdr:row>
      <xdr:rowOff>19050</xdr:rowOff>
    </xdr:from>
    <xdr:to>
      <xdr:col>11</xdr:col>
      <xdr:colOff>590550</xdr:colOff>
      <xdr:row>5</xdr:row>
      <xdr:rowOff>133350</xdr:rowOff>
    </xdr:to>
    <xdr:sp macro="" textlink="">
      <xdr:nvSpPr>
        <xdr:cNvPr id="19468" name="Rectangle 12"/>
        <xdr:cNvSpPr>
          <a:spLocks noChangeArrowheads="1"/>
        </xdr:cNvSpPr>
      </xdr:nvSpPr>
      <xdr:spPr bwMode="auto">
        <a:xfrm>
          <a:off x="5791200" y="666750"/>
          <a:ext cx="1504950" cy="276225"/>
        </a:xfrm>
        <a:prstGeom prst="rect">
          <a:avLst/>
        </a:prstGeom>
        <a:solidFill>
          <a:srgbClr val="E2E1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22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Income Statement – SH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238125</xdr:colOff>
      <xdr:row>1</xdr:row>
      <xdr:rowOff>85725</xdr:rowOff>
    </xdr:from>
    <xdr:to>
      <xdr:col>9</xdr:col>
      <xdr:colOff>495300</xdr:colOff>
      <xdr:row>3</xdr:row>
      <xdr:rowOff>0</xdr:rowOff>
    </xdr:to>
    <xdr:sp macro="" textlink="">
      <xdr:nvSpPr>
        <xdr:cNvPr id="19469" name="Title"/>
        <xdr:cNvSpPr txBox="1">
          <a:spLocks noChangeArrowheads="1"/>
        </xdr:cNvSpPr>
      </xdr:nvSpPr>
      <xdr:spPr bwMode="auto">
        <a:xfrm>
          <a:off x="3286125" y="247650"/>
          <a:ext cx="2695575" cy="238125"/>
        </a:xfrm>
        <a:prstGeom prst="rect">
          <a:avLst/>
        </a:prstGeom>
        <a:noFill/>
        <a:ln w="12700">
          <a:noFill/>
          <a:miter lim="800000"/>
          <a:headEnd/>
          <a:tailEnd/>
        </a:ln>
        <a:effectLst/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Financial Reporting Forms Map</a:t>
          </a:r>
        </a:p>
        <a:p>
          <a:pPr algn="ctr" rtl="1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123825</xdr:colOff>
      <xdr:row>7</xdr:row>
      <xdr:rowOff>114300</xdr:rowOff>
    </xdr:from>
    <xdr:to>
      <xdr:col>14</xdr:col>
      <xdr:colOff>400050</xdr:colOff>
      <xdr:row>10</xdr:row>
      <xdr:rowOff>66675</xdr:rowOff>
    </xdr:to>
    <xdr:sp macro="" textlink="">
      <xdr:nvSpPr>
        <xdr:cNvPr id="19470" name="Rectangle 14"/>
        <xdr:cNvSpPr>
          <a:spLocks noChangeArrowheads="1"/>
        </xdr:cNvSpPr>
      </xdr:nvSpPr>
      <xdr:spPr bwMode="auto">
        <a:xfrm>
          <a:off x="7439025" y="1247775"/>
          <a:ext cx="149542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32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Calculation of Required Solvency Margin – GHI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123825</xdr:colOff>
      <xdr:row>10</xdr:row>
      <xdr:rowOff>66675</xdr:rowOff>
    </xdr:from>
    <xdr:to>
      <xdr:col>14</xdr:col>
      <xdr:colOff>400050</xdr:colOff>
      <xdr:row>13</xdr:row>
      <xdr:rowOff>0</xdr:rowOff>
    </xdr:to>
    <xdr:sp macro="" textlink="">
      <xdr:nvSpPr>
        <xdr:cNvPr id="19471" name="Rectangle 15"/>
        <xdr:cNvSpPr>
          <a:spLocks noChangeArrowheads="1"/>
        </xdr:cNvSpPr>
      </xdr:nvSpPr>
      <xdr:spPr bwMode="auto">
        <a:xfrm>
          <a:off x="7439025" y="1685925"/>
          <a:ext cx="149542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33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Calculation of Required Solvency Margin – PSI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238125</xdr:colOff>
      <xdr:row>7</xdr:row>
      <xdr:rowOff>95250</xdr:rowOff>
    </xdr:from>
    <xdr:to>
      <xdr:col>3</xdr:col>
      <xdr:colOff>523875</xdr:colOff>
      <xdr:row>9</xdr:row>
      <xdr:rowOff>47625</xdr:rowOff>
    </xdr:to>
    <xdr:sp macro="" textlink="">
      <xdr:nvSpPr>
        <xdr:cNvPr id="19472" name="Rectangle 16"/>
        <xdr:cNvSpPr>
          <a:spLocks noChangeArrowheads="1"/>
        </xdr:cNvSpPr>
      </xdr:nvSpPr>
      <xdr:spPr bwMode="auto">
        <a:xfrm>
          <a:off x="847725" y="1228725"/>
          <a:ext cx="15049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41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PH Investment Breakdown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238125</xdr:colOff>
      <xdr:row>9</xdr:row>
      <xdr:rowOff>47625</xdr:rowOff>
    </xdr:from>
    <xdr:to>
      <xdr:col>3</xdr:col>
      <xdr:colOff>523875</xdr:colOff>
      <xdr:row>11</xdr:row>
      <xdr:rowOff>9525</xdr:rowOff>
    </xdr:to>
    <xdr:sp macro="" textlink="">
      <xdr:nvSpPr>
        <xdr:cNvPr id="19473" name="Rectangle 17"/>
        <xdr:cNvSpPr>
          <a:spLocks noChangeArrowheads="1"/>
        </xdr:cNvSpPr>
      </xdr:nvSpPr>
      <xdr:spPr bwMode="auto">
        <a:xfrm>
          <a:off x="847725" y="1504950"/>
          <a:ext cx="150495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42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Calculation of</a:t>
          </a: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 </a:t>
          </a: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Admissible Assets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238125</xdr:colOff>
      <xdr:row>11</xdr:row>
      <xdr:rowOff>9525</xdr:rowOff>
    </xdr:from>
    <xdr:to>
      <xdr:col>3</xdr:col>
      <xdr:colOff>523875</xdr:colOff>
      <xdr:row>13</xdr:row>
      <xdr:rowOff>95250</xdr:rowOff>
    </xdr:to>
    <xdr:sp macro="" textlink="">
      <xdr:nvSpPr>
        <xdr:cNvPr id="19474" name="Rectangle 18"/>
        <xdr:cNvSpPr>
          <a:spLocks noChangeArrowheads="1"/>
        </xdr:cNvSpPr>
      </xdr:nvSpPr>
      <xdr:spPr bwMode="auto">
        <a:xfrm>
          <a:off x="847725" y="1790700"/>
          <a:ext cx="1504950" cy="409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43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Significant Investment Breakdown by Counterparty</a:t>
          </a:r>
        </a:p>
      </xdr:txBody>
    </xdr:sp>
    <xdr:clientData/>
  </xdr:twoCellAnchor>
  <xdr:twoCellAnchor>
    <xdr:from>
      <xdr:col>1</xdr:col>
      <xdr:colOff>238125</xdr:colOff>
      <xdr:row>13</xdr:row>
      <xdr:rowOff>95250</xdr:rowOff>
    </xdr:from>
    <xdr:to>
      <xdr:col>3</xdr:col>
      <xdr:colOff>523875</xdr:colOff>
      <xdr:row>15</xdr:row>
      <xdr:rowOff>47625</xdr:rowOff>
    </xdr:to>
    <xdr:sp macro="" textlink="">
      <xdr:nvSpPr>
        <xdr:cNvPr id="19475" name="Rectangle 19"/>
        <xdr:cNvSpPr>
          <a:spLocks noChangeArrowheads="1"/>
        </xdr:cNvSpPr>
      </xdr:nvSpPr>
      <xdr:spPr bwMode="auto">
        <a:xfrm>
          <a:off x="847725" y="2200275"/>
          <a:ext cx="15049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44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Breakdown of Receivables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7</xdr:row>
      <xdr:rowOff>104775</xdr:rowOff>
    </xdr:from>
    <xdr:to>
      <xdr:col>9</xdr:col>
      <xdr:colOff>161925</xdr:colOff>
      <xdr:row>9</xdr:row>
      <xdr:rowOff>123825</xdr:rowOff>
    </xdr:to>
    <xdr:sp macro="" textlink="">
      <xdr:nvSpPr>
        <xdr:cNvPr id="19479" name="Rectangle 23"/>
        <xdr:cNvSpPr>
          <a:spLocks noChangeArrowheads="1"/>
        </xdr:cNvSpPr>
      </xdr:nvSpPr>
      <xdr:spPr bwMode="auto">
        <a:xfrm>
          <a:off x="4143375" y="1238250"/>
          <a:ext cx="15049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55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CA Reinsurance Contributions and Recoveries by LOB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66675</xdr:colOff>
      <xdr:row>7</xdr:row>
      <xdr:rowOff>114300</xdr:rowOff>
    </xdr:from>
    <xdr:to>
      <xdr:col>6</xdr:col>
      <xdr:colOff>342900</xdr:colOff>
      <xdr:row>10</xdr:row>
      <xdr:rowOff>66675</xdr:rowOff>
    </xdr:to>
    <xdr:sp macro="" textlink="">
      <xdr:nvSpPr>
        <xdr:cNvPr id="19480" name="Rectangle 24"/>
        <xdr:cNvSpPr>
          <a:spLocks noChangeArrowheads="1"/>
        </xdr:cNvSpPr>
      </xdr:nvSpPr>
      <xdr:spPr bwMode="auto">
        <a:xfrm>
          <a:off x="2505075" y="1247775"/>
          <a:ext cx="1495425" cy="438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61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Liability Analysis - Breakdown of Payables</a:t>
          </a:r>
        </a:p>
      </xdr:txBody>
    </xdr:sp>
    <xdr:clientData/>
  </xdr:twoCellAnchor>
  <xdr:twoCellAnchor>
    <xdr:from>
      <xdr:col>4</xdr:col>
      <xdr:colOff>66675</xdr:colOff>
      <xdr:row>10</xdr:row>
      <xdr:rowOff>57150</xdr:rowOff>
    </xdr:from>
    <xdr:to>
      <xdr:col>6</xdr:col>
      <xdr:colOff>342900</xdr:colOff>
      <xdr:row>12</xdr:row>
      <xdr:rowOff>123825</xdr:rowOff>
    </xdr:to>
    <xdr:sp macro="" textlink="">
      <xdr:nvSpPr>
        <xdr:cNvPr id="19481" name="Rectangle 25"/>
        <xdr:cNvSpPr>
          <a:spLocks noChangeArrowheads="1"/>
        </xdr:cNvSpPr>
      </xdr:nvSpPr>
      <xdr:spPr bwMode="auto">
        <a:xfrm>
          <a:off x="2505075" y="1676400"/>
          <a:ext cx="1495425" cy="390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62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Liability Analysis Breakdown of Reserves GHI/ PSI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66675</xdr:colOff>
      <xdr:row>12</xdr:row>
      <xdr:rowOff>114300</xdr:rowOff>
    </xdr:from>
    <xdr:to>
      <xdr:col>6</xdr:col>
      <xdr:colOff>342900</xdr:colOff>
      <xdr:row>14</xdr:row>
      <xdr:rowOff>142875</xdr:rowOff>
    </xdr:to>
    <xdr:sp macro="" textlink="">
      <xdr:nvSpPr>
        <xdr:cNvPr id="19482" name="Rectangle 26"/>
        <xdr:cNvSpPr>
          <a:spLocks noChangeArrowheads="1"/>
        </xdr:cNvSpPr>
      </xdr:nvSpPr>
      <xdr:spPr bwMode="auto">
        <a:xfrm>
          <a:off x="2505075" y="2057400"/>
          <a:ext cx="149542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63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Liability Analysis Breakdown of Borrowings by Lender</a:t>
          </a:r>
        </a:p>
      </xdr:txBody>
    </xdr:sp>
    <xdr:clientData/>
  </xdr:twoCellAnchor>
  <xdr:twoCellAnchor>
    <xdr:from>
      <xdr:col>0</xdr:col>
      <xdr:colOff>0</xdr:colOff>
      <xdr:row>3</xdr:row>
      <xdr:rowOff>142875</xdr:rowOff>
    </xdr:from>
    <xdr:to>
      <xdr:col>1</xdr:col>
      <xdr:colOff>104775</xdr:colOff>
      <xdr:row>6</xdr:row>
      <xdr:rowOff>19050</xdr:rowOff>
    </xdr:to>
    <xdr:sp macro="" textlink="">
      <xdr:nvSpPr>
        <xdr:cNvPr id="19490" name="Text Box 34"/>
        <xdr:cNvSpPr txBox="1">
          <a:spLocks noChangeArrowheads="1"/>
        </xdr:cNvSpPr>
      </xdr:nvSpPr>
      <xdr:spPr bwMode="auto">
        <a:xfrm>
          <a:off x="0" y="62865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Summary Forms</a:t>
          </a: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8</xdr:row>
      <xdr:rowOff>66675</xdr:rowOff>
    </xdr:from>
    <xdr:to>
      <xdr:col>1</xdr:col>
      <xdr:colOff>66675</xdr:colOff>
      <xdr:row>10</xdr:row>
      <xdr:rowOff>104775</xdr:rowOff>
    </xdr:to>
    <xdr:sp macro="" textlink="">
      <xdr:nvSpPr>
        <xdr:cNvPr id="19491" name="Text Box 35"/>
        <xdr:cNvSpPr txBox="1">
          <a:spLocks noChangeArrowheads="1"/>
        </xdr:cNvSpPr>
      </xdr:nvSpPr>
      <xdr:spPr bwMode="auto">
        <a:xfrm>
          <a:off x="38100" y="1362075"/>
          <a:ext cx="6381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Analysis Forms</a:t>
          </a: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247650</xdr:colOff>
      <xdr:row>33</xdr:row>
      <xdr:rowOff>0</xdr:rowOff>
    </xdr:from>
    <xdr:to>
      <xdr:col>4</xdr:col>
      <xdr:colOff>200025</xdr:colOff>
      <xdr:row>35</xdr:row>
      <xdr:rowOff>28575</xdr:rowOff>
    </xdr:to>
    <xdr:sp macro="" textlink="">
      <xdr:nvSpPr>
        <xdr:cNvPr id="19492" name="Rectangle 36"/>
        <xdr:cNvSpPr>
          <a:spLocks noChangeArrowheads="1"/>
        </xdr:cNvSpPr>
      </xdr:nvSpPr>
      <xdr:spPr bwMode="auto">
        <a:xfrm>
          <a:off x="857250" y="6238875"/>
          <a:ext cx="1781175" cy="3524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91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Non-Financial Information Significant SH</a:t>
          </a:r>
        </a:p>
      </xdr:txBody>
    </xdr:sp>
    <xdr:clientData/>
  </xdr:twoCellAnchor>
  <xdr:twoCellAnchor>
    <xdr:from>
      <xdr:col>4</xdr:col>
      <xdr:colOff>342900</xdr:colOff>
      <xdr:row>33</xdr:row>
      <xdr:rowOff>0</xdr:rowOff>
    </xdr:from>
    <xdr:to>
      <xdr:col>7</xdr:col>
      <xdr:colOff>447675</xdr:colOff>
      <xdr:row>35</xdr:row>
      <xdr:rowOff>28575</xdr:rowOff>
    </xdr:to>
    <xdr:sp macro="" textlink="">
      <xdr:nvSpPr>
        <xdr:cNvPr id="19493" name="Rectangle 37"/>
        <xdr:cNvSpPr>
          <a:spLocks noChangeArrowheads="1"/>
        </xdr:cNvSpPr>
      </xdr:nvSpPr>
      <xdr:spPr bwMode="auto">
        <a:xfrm>
          <a:off x="2781300" y="6238875"/>
          <a:ext cx="1933575" cy="3524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92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Non-Financial Information -  Directors and Senior Management</a:t>
          </a:r>
        </a:p>
      </xdr:txBody>
    </xdr:sp>
    <xdr:clientData/>
  </xdr:twoCellAnchor>
  <xdr:twoCellAnchor>
    <xdr:from>
      <xdr:col>8</xdr:col>
      <xdr:colOff>0</xdr:colOff>
      <xdr:row>33</xdr:row>
      <xdr:rowOff>9525</xdr:rowOff>
    </xdr:from>
    <xdr:to>
      <xdr:col>11</xdr:col>
      <xdr:colOff>190500</xdr:colOff>
      <xdr:row>35</xdr:row>
      <xdr:rowOff>28575</xdr:rowOff>
    </xdr:to>
    <xdr:sp macro="" textlink="">
      <xdr:nvSpPr>
        <xdr:cNvPr id="19494" name="Rectangle 38"/>
        <xdr:cNvSpPr>
          <a:spLocks noChangeArrowheads="1"/>
        </xdr:cNvSpPr>
      </xdr:nvSpPr>
      <xdr:spPr bwMode="auto">
        <a:xfrm>
          <a:off x="4876800" y="6248400"/>
          <a:ext cx="2019300" cy="3429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93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Non-Financial Information - Breakdown of Employees by Nationality, Gender, and Level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32</xdr:row>
      <xdr:rowOff>104775</xdr:rowOff>
    </xdr:from>
    <xdr:to>
      <xdr:col>1</xdr:col>
      <xdr:colOff>104775</xdr:colOff>
      <xdr:row>35</xdr:row>
      <xdr:rowOff>123825</xdr:rowOff>
    </xdr:to>
    <xdr:sp macro="" textlink="">
      <xdr:nvSpPr>
        <xdr:cNvPr id="19497" name="Text Box 41"/>
        <xdr:cNvSpPr txBox="1">
          <a:spLocks noChangeArrowheads="1"/>
        </xdr:cNvSpPr>
      </xdr:nvSpPr>
      <xdr:spPr bwMode="auto">
        <a:xfrm>
          <a:off x="0" y="6181725"/>
          <a:ext cx="7143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Non-financial Forms</a:t>
          </a: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57150</xdr:colOff>
      <xdr:row>19</xdr:row>
      <xdr:rowOff>85725</xdr:rowOff>
    </xdr:from>
    <xdr:to>
      <xdr:col>6</xdr:col>
      <xdr:colOff>333375</xdr:colOff>
      <xdr:row>21</xdr:row>
      <xdr:rowOff>142875</xdr:rowOff>
    </xdr:to>
    <xdr:sp macro="" textlink="">
      <xdr:nvSpPr>
        <xdr:cNvPr id="19498" name="Rectangle 42"/>
        <xdr:cNvSpPr>
          <a:spLocks noChangeArrowheads="1"/>
        </xdr:cNvSpPr>
      </xdr:nvSpPr>
      <xdr:spPr bwMode="auto">
        <a:xfrm>
          <a:off x="2495550" y="3724275"/>
          <a:ext cx="149542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64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Liability Analysis - Mathematical Reserves PSI (Non-Linked Policy)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57150</xdr:colOff>
      <xdr:row>21</xdr:row>
      <xdr:rowOff>142875</xdr:rowOff>
    </xdr:from>
    <xdr:to>
      <xdr:col>6</xdr:col>
      <xdr:colOff>333375</xdr:colOff>
      <xdr:row>24</xdr:row>
      <xdr:rowOff>161925</xdr:rowOff>
    </xdr:to>
    <xdr:sp macro="" textlink="">
      <xdr:nvSpPr>
        <xdr:cNvPr id="19499" name="Rectangle 43"/>
        <xdr:cNvSpPr>
          <a:spLocks noChangeArrowheads="1"/>
        </xdr:cNvSpPr>
      </xdr:nvSpPr>
      <xdr:spPr bwMode="auto">
        <a:xfrm>
          <a:off x="2495550" y="4105275"/>
          <a:ext cx="1495425" cy="504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65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Liability Analysis - Mathematical Reserves PSI (Investment Linked Policy)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228600</xdr:colOff>
      <xdr:row>24</xdr:row>
      <xdr:rowOff>152400</xdr:rowOff>
    </xdr:from>
    <xdr:to>
      <xdr:col>6</xdr:col>
      <xdr:colOff>333375</xdr:colOff>
      <xdr:row>25</xdr:row>
      <xdr:rowOff>19050</xdr:rowOff>
    </xdr:to>
    <xdr:sp macro="" textlink="">
      <xdr:nvSpPr>
        <xdr:cNvPr id="19500" name="Rectangle 44"/>
        <xdr:cNvSpPr>
          <a:spLocks noChangeArrowheads="1"/>
        </xdr:cNvSpPr>
      </xdr:nvSpPr>
      <xdr:spPr bwMode="auto">
        <a:xfrm>
          <a:off x="838200" y="4600575"/>
          <a:ext cx="31527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66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Asset/ Liability Analysis, PSI Summarized Balance Sheet for</a:t>
          </a: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 </a:t>
          </a: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Internal Linked Funds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361950</xdr:colOff>
      <xdr:row>39</xdr:row>
      <xdr:rowOff>28575</xdr:rowOff>
    </xdr:from>
    <xdr:to>
      <xdr:col>4</xdr:col>
      <xdr:colOff>457200</xdr:colOff>
      <xdr:row>46</xdr:row>
      <xdr:rowOff>28575</xdr:rowOff>
    </xdr:to>
    <xdr:sp macro="" textlink="">
      <xdr:nvSpPr>
        <xdr:cNvPr id="19501" name="Text Box 45"/>
        <xdr:cNvSpPr txBox="1">
          <a:spLocks noChangeArrowheads="1"/>
        </xdr:cNvSpPr>
      </xdr:nvSpPr>
      <xdr:spPr bwMode="auto">
        <a:xfrm>
          <a:off x="361950" y="7239000"/>
          <a:ext cx="25336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(*) PH = Policyholders; SH = Shareholders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     GHI = General and Health Insurance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     PSI = Protection and Savings Insurance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     CA = Counterparty Analysis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     RA = Revenue Analysis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     REA = Revenue/ Expense Analysis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     EA = Expense Analysis </a:t>
          </a:r>
        </a:p>
        <a:p>
          <a:pPr algn="l" rtl="1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     LOB = Line of Business</a:t>
          </a:r>
        </a:p>
      </xdr:txBody>
    </xdr:sp>
    <xdr:clientData/>
  </xdr:twoCellAnchor>
  <xdr:twoCellAnchor>
    <xdr:from>
      <xdr:col>1</xdr:col>
      <xdr:colOff>200025</xdr:colOff>
      <xdr:row>7</xdr:row>
      <xdr:rowOff>76200</xdr:rowOff>
    </xdr:from>
    <xdr:to>
      <xdr:col>14</xdr:col>
      <xdr:colOff>466725</xdr:colOff>
      <xdr:row>7</xdr:row>
      <xdr:rowOff>76200</xdr:rowOff>
    </xdr:to>
    <xdr:sp macro="" textlink="">
      <xdr:nvSpPr>
        <xdr:cNvPr id="32038" name="Line 46"/>
        <xdr:cNvSpPr>
          <a:spLocks noChangeShapeType="1"/>
        </xdr:cNvSpPr>
      </xdr:nvSpPr>
      <xdr:spPr bwMode="auto">
        <a:xfrm rot="-5400000">
          <a:off x="4905375" y="-2886075"/>
          <a:ext cx="0" cy="8191500"/>
        </a:xfrm>
        <a:prstGeom prst="line">
          <a:avLst/>
        </a:prstGeom>
        <a:noFill/>
        <a:ln w="9525">
          <a:solidFill>
            <a:srgbClr val="80808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276225</xdr:colOff>
      <xdr:row>6</xdr:row>
      <xdr:rowOff>19050</xdr:rowOff>
    </xdr:from>
    <xdr:to>
      <xdr:col>3</xdr:col>
      <xdr:colOff>476250</xdr:colOff>
      <xdr:row>7</xdr:row>
      <xdr:rowOff>0</xdr:rowOff>
    </xdr:to>
    <xdr:sp macro="" textlink="">
      <xdr:nvSpPr>
        <xdr:cNvPr id="32039" name="AutoShape 47"/>
        <xdr:cNvSpPr>
          <a:spLocks noChangeArrowheads="1"/>
        </xdr:cNvSpPr>
      </xdr:nvSpPr>
      <xdr:spPr bwMode="auto">
        <a:xfrm rot="10800000">
          <a:off x="885825" y="990600"/>
          <a:ext cx="1419225" cy="142875"/>
        </a:xfrm>
        <a:prstGeom prst="triangle">
          <a:avLst>
            <a:gd name="adj" fmla="val 50000"/>
          </a:avLst>
        </a:prstGeom>
        <a:solidFill>
          <a:srgbClr val="B72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4</xdr:col>
      <xdr:colOff>85725</xdr:colOff>
      <xdr:row>6</xdr:row>
      <xdr:rowOff>19050</xdr:rowOff>
    </xdr:from>
    <xdr:to>
      <xdr:col>6</xdr:col>
      <xdr:colOff>285750</xdr:colOff>
      <xdr:row>7</xdr:row>
      <xdr:rowOff>0</xdr:rowOff>
    </xdr:to>
    <xdr:sp macro="" textlink="">
      <xdr:nvSpPr>
        <xdr:cNvPr id="32040" name="AutoShape 48"/>
        <xdr:cNvSpPr>
          <a:spLocks noChangeArrowheads="1"/>
        </xdr:cNvSpPr>
      </xdr:nvSpPr>
      <xdr:spPr bwMode="auto">
        <a:xfrm rot="10800000">
          <a:off x="2524125" y="990600"/>
          <a:ext cx="1419225" cy="142875"/>
        </a:xfrm>
        <a:prstGeom prst="triangle">
          <a:avLst>
            <a:gd name="adj" fmla="val 50000"/>
          </a:avLst>
        </a:prstGeom>
        <a:solidFill>
          <a:srgbClr val="B72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</xdr:sp>
    <xdr:clientData/>
  </xdr:twoCellAnchor>
  <xdr:twoCellAnchor>
    <xdr:from>
      <xdr:col>6</xdr:col>
      <xdr:colOff>533400</xdr:colOff>
      <xdr:row>6</xdr:row>
      <xdr:rowOff>19050</xdr:rowOff>
    </xdr:from>
    <xdr:to>
      <xdr:col>9</xdr:col>
      <xdr:colOff>123825</xdr:colOff>
      <xdr:row>7</xdr:row>
      <xdr:rowOff>0</xdr:rowOff>
    </xdr:to>
    <xdr:sp macro="" textlink="">
      <xdr:nvSpPr>
        <xdr:cNvPr id="19505" name="AutoShape 49"/>
        <xdr:cNvSpPr>
          <a:spLocks noChangeArrowheads="1"/>
        </xdr:cNvSpPr>
      </xdr:nvSpPr>
      <xdr:spPr bwMode="auto">
        <a:xfrm rot="10800000">
          <a:off x="4191000" y="990600"/>
          <a:ext cx="1419225" cy="142875"/>
        </a:xfrm>
        <a:prstGeom prst="triangle">
          <a:avLst>
            <a:gd name="adj" fmla="val 50000"/>
          </a:avLst>
        </a:prstGeom>
        <a:solidFill>
          <a:srgbClr val="B72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342900</xdr:colOff>
      <xdr:row>6</xdr:row>
      <xdr:rowOff>19050</xdr:rowOff>
    </xdr:from>
    <xdr:to>
      <xdr:col>11</xdr:col>
      <xdr:colOff>542925</xdr:colOff>
      <xdr:row>7</xdr:row>
      <xdr:rowOff>0</xdr:rowOff>
    </xdr:to>
    <xdr:sp macro="" textlink="">
      <xdr:nvSpPr>
        <xdr:cNvPr id="19506" name="AutoShape 50"/>
        <xdr:cNvSpPr>
          <a:spLocks noChangeArrowheads="1"/>
        </xdr:cNvSpPr>
      </xdr:nvSpPr>
      <xdr:spPr bwMode="auto">
        <a:xfrm rot="10800000">
          <a:off x="5829300" y="990600"/>
          <a:ext cx="1419225" cy="142875"/>
        </a:xfrm>
        <a:prstGeom prst="triangle">
          <a:avLst>
            <a:gd name="adj" fmla="val 50000"/>
          </a:avLst>
        </a:prstGeom>
        <a:solidFill>
          <a:srgbClr val="B72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133350</xdr:colOff>
      <xdr:row>6</xdr:row>
      <xdr:rowOff>19050</xdr:rowOff>
    </xdr:from>
    <xdr:to>
      <xdr:col>14</xdr:col>
      <xdr:colOff>333375</xdr:colOff>
      <xdr:row>7</xdr:row>
      <xdr:rowOff>0</xdr:rowOff>
    </xdr:to>
    <xdr:sp macro="" textlink="">
      <xdr:nvSpPr>
        <xdr:cNvPr id="19507" name="AutoShape 51"/>
        <xdr:cNvSpPr>
          <a:spLocks noChangeArrowheads="1"/>
        </xdr:cNvSpPr>
      </xdr:nvSpPr>
      <xdr:spPr bwMode="auto">
        <a:xfrm rot="10800000">
          <a:off x="7448550" y="990600"/>
          <a:ext cx="1419225" cy="142875"/>
        </a:xfrm>
        <a:prstGeom prst="triangle">
          <a:avLst>
            <a:gd name="adj" fmla="val 50000"/>
          </a:avLst>
        </a:prstGeom>
        <a:solidFill>
          <a:srgbClr val="B72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9</xdr:row>
      <xdr:rowOff>114300</xdr:rowOff>
    </xdr:from>
    <xdr:to>
      <xdr:col>9</xdr:col>
      <xdr:colOff>161925</xdr:colOff>
      <xdr:row>11</xdr:row>
      <xdr:rowOff>133350</xdr:rowOff>
    </xdr:to>
    <xdr:sp macro="" textlink="">
      <xdr:nvSpPr>
        <xdr:cNvPr id="19513" name="Rectangle 57"/>
        <xdr:cNvSpPr>
          <a:spLocks noChangeArrowheads="1"/>
        </xdr:cNvSpPr>
      </xdr:nvSpPr>
      <xdr:spPr bwMode="auto">
        <a:xfrm>
          <a:off x="4143375" y="1571625"/>
          <a:ext cx="15049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56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CA Business Volume for Major Agents, Brokers, and TPA's</a:t>
          </a:r>
        </a:p>
      </xdr:txBody>
    </xdr:sp>
    <xdr:clientData/>
  </xdr:twoCellAnchor>
  <xdr:twoCellAnchor>
    <xdr:from>
      <xdr:col>6</xdr:col>
      <xdr:colOff>485775</xdr:colOff>
      <xdr:row>15</xdr:row>
      <xdr:rowOff>142875</xdr:rowOff>
    </xdr:from>
    <xdr:to>
      <xdr:col>9</xdr:col>
      <xdr:colOff>161925</xdr:colOff>
      <xdr:row>17</xdr:row>
      <xdr:rowOff>85725</xdr:rowOff>
    </xdr:to>
    <xdr:sp macro="" textlink="">
      <xdr:nvSpPr>
        <xdr:cNvPr id="19483" name="Rectangle 27"/>
        <xdr:cNvSpPr>
          <a:spLocks noChangeArrowheads="1"/>
        </xdr:cNvSpPr>
      </xdr:nvSpPr>
      <xdr:spPr bwMode="auto">
        <a:xfrm>
          <a:off x="4143375" y="2571750"/>
          <a:ext cx="15049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71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RA Premiums Breakdow by LOB</a:t>
          </a:r>
        </a:p>
      </xdr:txBody>
    </xdr:sp>
    <xdr:clientData/>
  </xdr:twoCellAnchor>
  <xdr:twoCellAnchor>
    <xdr:from>
      <xdr:col>6</xdr:col>
      <xdr:colOff>485775</xdr:colOff>
      <xdr:row>17</xdr:row>
      <xdr:rowOff>66675</xdr:rowOff>
    </xdr:from>
    <xdr:to>
      <xdr:col>9</xdr:col>
      <xdr:colOff>161925</xdr:colOff>
      <xdr:row>17</xdr:row>
      <xdr:rowOff>314325</xdr:rowOff>
    </xdr:to>
    <xdr:sp macro="" textlink="">
      <xdr:nvSpPr>
        <xdr:cNvPr id="19485" name="Rectangle 29"/>
        <xdr:cNvSpPr>
          <a:spLocks noChangeArrowheads="1"/>
        </xdr:cNvSpPr>
      </xdr:nvSpPr>
      <xdr:spPr bwMode="auto">
        <a:xfrm>
          <a:off x="4143375" y="2819400"/>
          <a:ext cx="15049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72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RA Analysis of Changes – PSI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17</xdr:row>
      <xdr:rowOff>314325</xdr:rowOff>
    </xdr:from>
    <xdr:to>
      <xdr:col>9</xdr:col>
      <xdr:colOff>161925</xdr:colOff>
      <xdr:row>17</xdr:row>
      <xdr:rowOff>657225</xdr:rowOff>
    </xdr:to>
    <xdr:sp macro="" textlink="">
      <xdr:nvSpPr>
        <xdr:cNvPr id="19486" name="Rectangle 30"/>
        <xdr:cNvSpPr>
          <a:spLocks noChangeArrowheads="1"/>
        </xdr:cNvSpPr>
      </xdr:nvSpPr>
      <xdr:spPr bwMode="auto">
        <a:xfrm>
          <a:off x="4143375" y="3067050"/>
          <a:ext cx="15049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73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RA Reinsurance Commissions Breakdown by LOB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17</xdr:row>
      <xdr:rowOff>657225</xdr:rowOff>
    </xdr:from>
    <xdr:to>
      <xdr:col>11</xdr:col>
      <xdr:colOff>590550</xdr:colOff>
      <xdr:row>19</xdr:row>
      <xdr:rowOff>9525</xdr:rowOff>
    </xdr:to>
    <xdr:sp macro="" textlink="">
      <xdr:nvSpPr>
        <xdr:cNvPr id="19510" name="Rectangle 54"/>
        <xdr:cNvSpPr>
          <a:spLocks noChangeArrowheads="1"/>
        </xdr:cNvSpPr>
      </xdr:nvSpPr>
      <xdr:spPr bwMode="auto">
        <a:xfrm>
          <a:off x="4143375" y="3409950"/>
          <a:ext cx="31527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74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RA Investment Income Breakdown by Type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19</xdr:row>
      <xdr:rowOff>9525</xdr:rowOff>
    </xdr:from>
    <xdr:to>
      <xdr:col>9</xdr:col>
      <xdr:colOff>161925</xdr:colOff>
      <xdr:row>20</xdr:row>
      <xdr:rowOff>66675</xdr:rowOff>
    </xdr:to>
    <xdr:sp macro="" textlink="">
      <xdr:nvSpPr>
        <xdr:cNvPr id="19487" name="Rectangle 31"/>
        <xdr:cNvSpPr>
          <a:spLocks noChangeArrowheads="1"/>
        </xdr:cNvSpPr>
      </xdr:nvSpPr>
      <xdr:spPr bwMode="auto">
        <a:xfrm>
          <a:off x="4143375" y="3648075"/>
          <a:ext cx="15049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75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REA Number of Policies and Claims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20</xdr:row>
      <xdr:rowOff>66675</xdr:rowOff>
    </xdr:from>
    <xdr:to>
      <xdr:col>9</xdr:col>
      <xdr:colOff>161925</xdr:colOff>
      <xdr:row>22</xdr:row>
      <xdr:rowOff>95250</xdr:rowOff>
    </xdr:to>
    <xdr:sp macro="" textlink="">
      <xdr:nvSpPr>
        <xdr:cNvPr id="19511" name="Rectangle 55"/>
        <xdr:cNvSpPr>
          <a:spLocks noChangeArrowheads="1"/>
        </xdr:cNvSpPr>
      </xdr:nvSpPr>
      <xdr:spPr bwMode="auto">
        <a:xfrm>
          <a:off x="4143375" y="3867150"/>
          <a:ext cx="150495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76</a:t>
          </a: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REA Breakdown of Gross Premiums and Claims by Region and LOB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22</xdr:row>
      <xdr:rowOff>95250</xdr:rowOff>
    </xdr:from>
    <xdr:to>
      <xdr:col>9</xdr:col>
      <xdr:colOff>161925</xdr:colOff>
      <xdr:row>24</xdr:row>
      <xdr:rowOff>152400</xdr:rowOff>
    </xdr:to>
    <xdr:sp macro="" textlink="">
      <xdr:nvSpPr>
        <xdr:cNvPr id="19488" name="Rectangle 32"/>
        <xdr:cNvSpPr>
          <a:spLocks noChangeArrowheads="1"/>
        </xdr:cNvSpPr>
      </xdr:nvSpPr>
      <xdr:spPr bwMode="auto">
        <a:xfrm>
          <a:off x="4143375" y="4219575"/>
          <a:ext cx="150495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81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EA Claims Breakdown by LOB (Gross)– GHI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228600</xdr:colOff>
      <xdr:row>25</xdr:row>
      <xdr:rowOff>19050</xdr:rowOff>
    </xdr:from>
    <xdr:to>
      <xdr:col>6</xdr:col>
      <xdr:colOff>333375</xdr:colOff>
      <xdr:row>27</xdr:row>
      <xdr:rowOff>95250</xdr:rowOff>
    </xdr:to>
    <xdr:sp macro="" textlink="">
      <xdr:nvSpPr>
        <xdr:cNvPr id="19514" name="Rectangle 58"/>
        <xdr:cNvSpPr>
          <a:spLocks noChangeArrowheads="1"/>
        </xdr:cNvSpPr>
      </xdr:nvSpPr>
      <xdr:spPr bwMode="auto">
        <a:xfrm>
          <a:off x="838200" y="4962525"/>
          <a:ext cx="3152775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67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Asset/ Liability Analysis of Units for Internal Linked Funds Matching the Liabilities in respect of Linked Benefits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228600</xdr:colOff>
      <xdr:row>27</xdr:row>
      <xdr:rowOff>95250</xdr:rowOff>
    </xdr:from>
    <xdr:to>
      <xdr:col>6</xdr:col>
      <xdr:colOff>333375</xdr:colOff>
      <xdr:row>29</xdr:row>
      <xdr:rowOff>133350</xdr:rowOff>
    </xdr:to>
    <xdr:sp macro="" textlink="">
      <xdr:nvSpPr>
        <xdr:cNvPr id="19515" name="Rectangle 59"/>
        <xdr:cNvSpPr>
          <a:spLocks noChangeArrowheads="1"/>
        </xdr:cNvSpPr>
      </xdr:nvSpPr>
      <xdr:spPr bwMode="auto">
        <a:xfrm>
          <a:off x="838200" y="5362575"/>
          <a:ext cx="315277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68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Asset/Liability Analysis Summarized Revenue Account for Internal Linked Funds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333375</xdr:colOff>
      <xdr:row>33</xdr:row>
      <xdr:rowOff>0</xdr:rowOff>
    </xdr:from>
    <xdr:to>
      <xdr:col>14</xdr:col>
      <xdr:colOff>352425</xdr:colOff>
      <xdr:row>35</xdr:row>
      <xdr:rowOff>28575</xdr:rowOff>
    </xdr:to>
    <xdr:sp macro="" textlink="">
      <xdr:nvSpPr>
        <xdr:cNvPr id="19517" name="Rectangle 61"/>
        <xdr:cNvSpPr>
          <a:spLocks noChangeArrowheads="1"/>
        </xdr:cNvSpPr>
      </xdr:nvSpPr>
      <xdr:spPr bwMode="auto">
        <a:xfrm>
          <a:off x="7038975" y="6238875"/>
          <a:ext cx="1847850" cy="3524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94</a:t>
          </a:r>
        </a:p>
        <a:p>
          <a:pPr algn="l" rtl="1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Non-Financial Information - Company Information 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11</xdr:row>
      <xdr:rowOff>123825</xdr:rowOff>
    </xdr:from>
    <xdr:to>
      <xdr:col>9</xdr:col>
      <xdr:colOff>161925</xdr:colOff>
      <xdr:row>13</xdr:row>
      <xdr:rowOff>66675</xdr:rowOff>
    </xdr:to>
    <xdr:sp macro="" textlink="">
      <xdr:nvSpPr>
        <xdr:cNvPr id="19520" name="Rectangle 64"/>
        <xdr:cNvSpPr>
          <a:spLocks noChangeArrowheads="1"/>
        </xdr:cNvSpPr>
      </xdr:nvSpPr>
      <xdr:spPr bwMode="auto">
        <a:xfrm>
          <a:off x="4143375" y="1905000"/>
          <a:ext cx="15049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57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Related Party Analysis</a:t>
          </a:r>
        </a:p>
      </xdr:txBody>
    </xdr:sp>
    <xdr:clientData/>
  </xdr:twoCellAnchor>
  <xdr:twoCellAnchor>
    <xdr:from>
      <xdr:col>6</xdr:col>
      <xdr:colOff>485775</xdr:colOff>
      <xdr:row>24</xdr:row>
      <xdr:rowOff>152400</xdr:rowOff>
    </xdr:from>
    <xdr:to>
      <xdr:col>9</xdr:col>
      <xdr:colOff>161925</xdr:colOff>
      <xdr:row>24</xdr:row>
      <xdr:rowOff>438150</xdr:rowOff>
    </xdr:to>
    <xdr:sp macro="" textlink="">
      <xdr:nvSpPr>
        <xdr:cNvPr id="19527" name="Rectangle 71"/>
        <xdr:cNvSpPr>
          <a:spLocks noChangeArrowheads="1"/>
        </xdr:cNvSpPr>
      </xdr:nvSpPr>
      <xdr:spPr bwMode="auto">
        <a:xfrm>
          <a:off x="4143375" y="4600575"/>
          <a:ext cx="150495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82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EA Claims Breakdown by LOB (Net)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24</xdr:row>
      <xdr:rowOff>428625</xdr:rowOff>
    </xdr:from>
    <xdr:to>
      <xdr:col>9</xdr:col>
      <xdr:colOff>161925</xdr:colOff>
      <xdr:row>26</xdr:row>
      <xdr:rowOff>76200</xdr:rowOff>
    </xdr:to>
    <xdr:sp macro="" textlink="">
      <xdr:nvSpPr>
        <xdr:cNvPr id="19489" name="Rectangle 33"/>
        <xdr:cNvSpPr>
          <a:spLocks noChangeArrowheads="1"/>
        </xdr:cNvSpPr>
      </xdr:nvSpPr>
      <xdr:spPr bwMode="auto">
        <a:xfrm>
          <a:off x="4143375" y="4876800"/>
          <a:ext cx="1504950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83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EA Claims Breakdown by LOB – PSI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26</xdr:row>
      <xdr:rowOff>76200</xdr:rowOff>
    </xdr:from>
    <xdr:to>
      <xdr:col>11</xdr:col>
      <xdr:colOff>590550</xdr:colOff>
      <xdr:row>27</xdr:row>
      <xdr:rowOff>133350</xdr:rowOff>
    </xdr:to>
    <xdr:sp macro="" textlink="">
      <xdr:nvSpPr>
        <xdr:cNvPr id="19496" name="Rectangle 40"/>
        <xdr:cNvSpPr>
          <a:spLocks noChangeArrowheads="1"/>
        </xdr:cNvSpPr>
      </xdr:nvSpPr>
      <xdr:spPr bwMode="auto">
        <a:xfrm>
          <a:off x="4143375" y="5181600"/>
          <a:ext cx="31527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84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EA General Expenses Breakdown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27</xdr:row>
      <xdr:rowOff>133350</xdr:rowOff>
    </xdr:from>
    <xdr:to>
      <xdr:col>9</xdr:col>
      <xdr:colOff>161925</xdr:colOff>
      <xdr:row>29</xdr:row>
      <xdr:rowOff>142875</xdr:rowOff>
    </xdr:to>
    <xdr:sp macro="" textlink="">
      <xdr:nvSpPr>
        <xdr:cNvPr id="19516" name="Rectangle 60"/>
        <xdr:cNvSpPr>
          <a:spLocks noChangeArrowheads="1"/>
        </xdr:cNvSpPr>
      </xdr:nvSpPr>
      <xdr:spPr bwMode="auto">
        <a:xfrm>
          <a:off x="4143375" y="5400675"/>
          <a:ext cx="1504950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85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EA Breakdown of Commissions Paid by LOB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485775</xdr:colOff>
      <xdr:row>13</xdr:row>
      <xdr:rowOff>66675</xdr:rowOff>
    </xdr:from>
    <xdr:to>
      <xdr:col>9</xdr:col>
      <xdr:colOff>161925</xdr:colOff>
      <xdr:row>15</xdr:row>
      <xdr:rowOff>9525</xdr:rowOff>
    </xdr:to>
    <xdr:sp macro="" textlink="">
      <xdr:nvSpPr>
        <xdr:cNvPr id="19529" name="Rectangle 73"/>
        <xdr:cNvSpPr>
          <a:spLocks noChangeArrowheads="1"/>
        </xdr:cNvSpPr>
      </xdr:nvSpPr>
      <xdr:spPr bwMode="auto">
        <a:xfrm>
          <a:off x="4143375" y="2171700"/>
          <a:ext cx="150495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58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Captive Business Analysis</a:t>
          </a:r>
        </a:p>
      </xdr:txBody>
    </xdr:sp>
    <xdr:clientData/>
  </xdr:twoCellAnchor>
  <xdr:twoCellAnchor>
    <xdr:from>
      <xdr:col>1</xdr:col>
      <xdr:colOff>238125</xdr:colOff>
      <xdr:row>15</xdr:row>
      <xdr:rowOff>38100</xdr:rowOff>
    </xdr:from>
    <xdr:to>
      <xdr:col>3</xdr:col>
      <xdr:colOff>523875</xdr:colOff>
      <xdr:row>17</xdr:row>
      <xdr:rowOff>57150</xdr:rowOff>
    </xdr:to>
    <xdr:sp macro="" textlink="">
      <xdr:nvSpPr>
        <xdr:cNvPr id="19530" name="Rectangle 74"/>
        <xdr:cNvSpPr>
          <a:spLocks noChangeArrowheads="1"/>
        </xdr:cNvSpPr>
      </xdr:nvSpPr>
      <xdr:spPr bwMode="auto">
        <a:xfrm>
          <a:off x="847725" y="2466975"/>
          <a:ext cx="15049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45</a:t>
          </a: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Breakdown of Receivables and Doubtful Debt Reserve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238125</xdr:colOff>
      <xdr:row>17</xdr:row>
      <xdr:rowOff>57150</xdr:rowOff>
    </xdr:from>
    <xdr:to>
      <xdr:col>6</xdr:col>
      <xdr:colOff>333375</xdr:colOff>
      <xdr:row>17</xdr:row>
      <xdr:rowOff>333375</xdr:rowOff>
    </xdr:to>
    <xdr:sp macro="" textlink="">
      <xdr:nvSpPr>
        <xdr:cNvPr id="19476" name="Rectangle 20"/>
        <xdr:cNvSpPr>
          <a:spLocks noChangeArrowheads="1"/>
        </xdr:cNvSpPr>
      </xdr:nvSpPr>
      <xdr:spPr bwMode="auto">
        <a:xfrm>
          <a:off x="847725" y="2809875"/>
          <a:ext cx="31432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51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CA of Receivables/ Payables for Agents, Brokers, TPA's and Policyholders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238125</xdr:colOff>
      <xdr:row>17</xdr:row>
      <xdr:rowOff>333375</xdr:rowOff>
    </xdr:from>
    <xdr:to>
      <xdr:col>6</xdr:col>
      <xdr:colOff>333375</xdr:colOff>
      <xdr:row>17</xdr:row>
      <xdr:rowOff>647700</xdr:rowOff>
    </xdr:to>
    <xdr:sp macro="" textlink="">
      <xdr:nvSpPr>
        <xdr:cNvPr id="19477" name="Rectangle 21"/>
        <xdr:cNvSpPr>
          <a:spLocks noChangeArrowheads="1"/>
        </xdr:cNvSpPr>
      </xdr:nvSpPr>
      <xdr:spPr bwMode="auto">
        <a:xfrm>
          <a:off x="847725" y="3086100"/>
          <a:ext cx="3143250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52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CA Receivables/ Payables for Other Insurers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238125</xdr:colOff>
      <xdr:row>17</xdr:row>
      <xdr:rowOff>647700</xdr:rowOff>
    </xdr:from>
    <xdr:to>
      <xdr:col>3</xdr:col>
      <xdr:colOff>523875</xdr:colOff>
      <xdr:row>20</xdr:row>
      <xdr:rowOff>66675</xdr:rowOff>
    </xdr:to>
    <xdr:sp macro="" textlink="">
      <xdr:nvSpPr>
        <xdr:cNvPr id="19478" name="Rectangle 22"/>
        <xdr:cNvSpPr>
          <a:spLocks noChangeArrowheads="1"/>
        </xdr:cNvSpPr>
      </xdr:nvSpPr>
      <xdr:spPr bwMode="auto">
        <a:xfrm>
          <a:off x="847725" y="3400425"/>
          <a:ext cx="1504950" cy="4667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53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CA Analysis of Major Reinsurers (Receivables)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238125</xdr:colOff>
      <xdr:row>20</xdr:row>
      <xdr:rowOff>66675</xdr:rowOff>
    </xdr:from>
    <xdr:to>
      <xdr:col>3</xdr:col>
      <xdr:colOff>523875</xdr:colOff>
      <xdr:row>22</xdr:row>
      <xdr:rowOff>104775</xdr:rowOff>
    </xdr:to>
    <xdr:sp macro="" textlink="">
      <xdr:nvSpPr>
        <xdr:cNvPr id="19519" name="Rectangle 63"/>
        <xdr:cNvSpPr>
          <a:spLocks noChangeArrowheads="1"/>
        </xdr:cNvSpPr>
      </xdr:nvSpPr>
      <xdr:spPr bwMode="auto">
        <a:xfrm>
          <a:off x="847725" y="3867150"/>
          <a:ext cx="1504950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54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CA Analysis of Major Reinsurers (Payables)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247650</xdr:colOff>
      <xdr:row>35</xdr:row>
      <xdr:rowOff>114300</xdr:rowOff>
    </xdr:from>
    <xdr:to>
      <xdr:col>4</xdr:col>
      <xdr:colOff>200025</xdr:colOff>
      <xdr:row>37</xdr:row>
      <xdr:rowOff>142875</xdr:rowOff>
    </xdr:to>
    <xdr:sp macro="" textlink="">
      <xdr:nvSpPr>
        <xdr:cNvPr id="19531" name="Rectangle 75"/>
        <xdr:cNvSpPr>
          <a:spLocks noChangeArrowheads="1"/>
        </xdr:cNvSpPr>
      </xdr:nvSpPr>
      <xdr:spPr bwMode="auto">
        <a:xfrm>
          <a:off x="857250" y="6677025"/>
          <a:ext cx="1781175" cy="3524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95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Non-Financial Information - Surrender and Lapse Report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352425</xdr:colOff>
      <xdr:row>35</xdr:row>
      <xdr:rowOff>114300</xdr:rowOff>
    </xdr:from>
    <xdr:to>
      <xdr:col>7</xdr:col>
      <xdr:colOff>457200</xdr:colOff>
      <xdr:row>37</xdr:row>
      <xdr:rowOff>142875</xdr:rowOff>
    </xdr:to>
    <xdr:sp macro="" textlink="">
      <xdr:nvSpPr>
        <xdr:cNvPr id="19533" name="Rectangle 77"/>
        <xdr:cNvSpPr>
          <a:spLocks noChangeArrowheads="1"/>
        </xdr:cNvSpPr>
      </xdr:nvSpPr>
      <xdr:spPr bwMode="auto">
        <a:xfrm>
          <a:off x="2790825" y="6677025"/>
          <a:ext cx="1933575" cy="3524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B72C00"/>
              </a:solidFill>
              <a:latin typeface="Arial"/>
              <a:cs typeface="Arial"/>
            </a:rPr>
            <a:t>FORM 96</a:t>
          </a:r>
        </a:p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Non-Financial Information - Complaints Breakdown</a:t>
          </a:r>
        </a:p>
        <a:p>
          <a:pPr algn="l" rtl="1">
            <a:defRPr sz="1000"/>
          </a:pPr>
          <a:endParaRPr lang="en-US" sz="7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39"/>
  <sheetViews>
    <sheetView showGridLines="0" tabSelected="1" zoomScale="80" workbookViewId="0">
      <selection activeCell="G10" sqref="G10"/>
    </sheetView>
  </sheetViews>
  <sheetFormatPr defaultColWidth="0" defaultRowHeight="12.75" zeroHeight="1" x14ac:dyDescent="0.2"/>
  <cols>
    <col min="1" max="1" width="2.5703125" customWidth="1"/>
    <col min="2" max="2" width="12.140625" bestFit="1" customWidth="1"/>
    <col min="3" max="5" width="9.140625" customWidth="1"/>
    <col min="6" max="6" width="2.140625" customWidth="1"/>
    <col min="7" max="7" width="58.85546875" customWidth="1"/>
    <col min="8" max="10" width="9.140625" customWidth="1"/>
    <col min="11" max="11" width="2.42578125" customWidth="1"/>
  </cols>
  <sheetData>
    <row r="1" spans="2:10" x14ac:dyDescent="0.2"/>
    <row r="2" spans="2:10" x14ac:dyDescent="0.2"/>
    <row r="3" spans="2:10" ht="27.75" customHeight="1" x14ac:dyDescent="0.25">
      <c r="B3" s="9"/>
      <c r="C3" s="9"/>
      <c r="D3" s="9"/>
      <c r="E3" s="9"/>
      <c r="F3" s="9"/>
      <c r="G3" s="9"/>
      <c r="H3" s="9"/>
      <c r="I3" s="9"/>
      <c r="J3" s="10" t="s">
        <v>1378</v>
      </c>
    </row>
    <row r="4" spans="2:10" x14ac:dyDescent="0.2"/>
    <row r="5" spans="2:10" x14ac:dyDescent="0.2"/>
    <row r="6" spans="2:10" x14ac:dyDescent="0.2"/>
    <row r="7" spans="2:10" ht="18" x14ac:dyDescent="0.25">
      <c r="B7" s="11" t="s">
        <v>1701</v>
      </c>
      <c r="C7" s="12"/>
      <c r="D7" s="12"/>
      <c r="E7" s="12"/>
      <c r="F7" s="12"/>
      <c r="G7" s="12"/>
      <c r="H7" s="12"/>
      <c r="I7" s="12"/>
      <c r="J7" s="12"/>
    </row>
    <row r="8" spans="2:10" x14ac:dyDescent="0.2"/>
    <row r="9" spans="2:10" x14ac:dyDescent="0.2"/>
    <row r="10" spans="2:10" s="13" customFormat="1" ht="23.25" customHeight="1" x14ac:dyDescent="0.2">
      <c r="E10" s="14" t="s">
        <v>1237</v>
      </c>
      <c r="G10" s="346"/>
    </row>
    <row r="11" spans="2:10" s="15" customFormat="1" ht="15" x14ac:dyDescent="0.2">
      <c r="E11" s="16"/>
      <c r="G11" s="39"/>
    </row>
    <row r="12" spans="2:10" s="13" customFormat="1" ht="15" x14ac:dyDescent="0.2">
      <c r="E12" s="14" t="s">
        <v>1372</v>
      </c>
      <c r="G12" s="344"/>
    </row>
    <row r="13" spans="2:10" s="13" customFormat="1" ht="15" x14ac:dyDescent="0.2">
      <c r="E13" s="14" t="s">
        <v>1238</v>
      </c>
      <c r="G13" s="576"/>
    </row>
    <row r="14" spans="2:10" s="13" customFormat="1" ht="15" x14ac:dyDescent="0.2">
      <c r="E14" s="17"/>
      <c r="G14" s="40"/>
    </row>
    <row r="15" spans="2:10" s="13" customFormat="1" ht="15" x14ac:dyDescent="0.2">
      <c r="E15" s="14" t="s">
        <v>1239</v>
      </c>
      <c r="G15" s="345"/>
    </row>
    <row r="16" spans="2:10" x14ac:dyDescent="0.2"/>
    <row r="17" spans="2:10" x14ac:dyDescent="0.2"/>
    <row r="18" spans="2:10" x14ac:dyDescent="0.2"/>
    <row r="19" spans="2:10" x14ac:dyDescent="0.2"/>
    <row r="20" spans="2:10" x14ac:dyDescent="0.2"/>
    <row r="21" spans="2:10" x14ac:dyDescent="0.2"/>
    <row r="22" spans="2:10" x14ac:dyDescent="0.2"/>
    <row r="23" spans="2:10" x14ac:dyDescent="0.2"/>
    <row r="24" spans="2:10" x14ac:dyDescent="0.2"/>
    <row r="25" spans="2:10" x14ac:dyDescent="0.2">
      <c r="B25" s="115"/>
      <c r="C25" s="12"/>
      <c r="D25" s="12"/>
      <c r="E25" s="12"/>
      <c r="F25" s="12"/>
      <c r="G25" s="12"/>
      <c r="H25" s="12"/>
      <c r="I25" s="12"/>
      <c r="J25" s="12"/>
    </row>
    <row r="26" spans="2:10" x14ac:dyDescent="0.2"/>
    <row r="27" spans="2:10" x14ac:dyDescent="0.2"/>
    <row r="28" spans="2:10" x14ac:dyDescent="0.2"/>
    <row r="29" spans="2:10" x14ac:dyDescent="0.2"/>
    <row r="30" spans="2:10" x14ac:dyDescent="0.2"/>
    <row r="31" spans="2:10" x14ac:dyDescent="0.2"/>
    <row r="32" spans="2:10" x14ac:dyDescent="0.2"/>
    <row r="33" spans="2:10" x14ac:dyDescent="0.2"/>
    <row r="34" spans="2:10" x14ac:dyDescent="0.2"/>
    <row r="35" spans="2:10" x14ac:dyDescent="0.2"/>
    <row r="36" spans="2:10" x14ac:dyDescent="0.2"/>
    <row r="37" spans="2:10" ht="13.5" thickBot="1" x14ac:dyDescent="0.25">
      <c r="B37" s="18"/>
      <c r="C37" s="18"/>
      <c r="D37" s="18"/>
      <c r="E37" s="18"/>
      <c r="F37" s="18"/>
      <c r="G37" s="18"/>
      <c r="H37" s="18"/>
      <c r="I37" s="18"/>
      <c r="J37" s="18"/>
    </row>
    <row r="38" spans="2:10" x14ac:dyDescent="0.2"/>
    <row r="39" spans="2:10" hidden="1" x14ac:dyDescent="0.2"/>
  </sheetData>
  <sheetProtection password="E47D" sheet="1" objects="1" scenarios="1"/>
  <phoneticPr fontId="2" type="noConversion"/>
  <pageMargins left="0.25" right="0.25" top="0.75" bottom="0.75" header="0.5" footer="0.5"/>
  <pageSetup paperSize="9" scale="95" orientation="landscape" r:id="rId1"/>
  <headerFooter alignWithMargins="0">
    <oddFooter xml:space="preserve">&amp;R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R25"/>
  <sheetViews>
    <sheetView showGridLines="0" zoomScaleNormal="80" workbookViewId="0">
      <selection activeCell="L32" sqref="L32"/>
    </sheetView>
  </sheetViews>
  <sheetFormatPr defaultRowHeight="12.75" x14ac:dyDescent="0.2"/>
  <cols>
    <col min="1" max="1" width="2.5703125" style="189" customWidth="1"/>
    <col min="2" max="2" width="3.85546875" style="436" customWidth="1"/>
    <col min="3" max="3" width="32.42578125" style="189" customWidth="1"/>
    <col min="4" max="4" width="5.5703125" style="191" bestFit="1" customWidth="1"/>
    <col min="5" max="6" width="13.28515625" style="212" customWidth="1"/>
    <col min="7" max="8" width="13.28515625" style="189" customWidth="1"/>
    <col min="9" max="9" width="14.140625" style="189" customWidth="1"/>
    <col min="10" max="10" width="13.28515625" style="189" customWidth="1"/>
    <col min="11" max="11" width="2.140625" style="189" customWidth="1"/>
    <col min="12" max="14" width="9.5703125" style="189" customWidth="1"/>
    <col min="15" max="15" width="2" style="314" customWidth="1"/>
    <col min="16" max="18" width="9.5703125" style="189" customWidth="1"/>
    <col min="19" max="16384" width="9.140625" style="189"/>
  </cols>
  <sheetData>
    <row r="1" spans="1:18" ht="15.75" x14ac:dyDescent="0.25">
      <c r="A1" s="43" t="str">
        <f ca="1">RIGHT(CELL("filename",A2),LEN(CELL("filename",A2))-FIND("]",CELL("filename",A2)))</f>
        <v>Form 33</v>
      </c>
      <c r="B1" s="184" t="str">
        <f ca="1">INDEX(TOC!$B$5:$G$54,MATCH(TEXT(A1,0),TOC!$B$5:$B$54,0),6)</f>
        <v>Form 33 - Solvency Analysis - Calculation of Required Solvency Margin - Protection and Savings Insurance</v>
      </c>
      <c r="C1" s="374"/>
    </row>
    <row r="2" spans="1:18" x14ac:dyDescent="0.2">
      <c r="A2" s="218"/>
      <c r="B2" s="190" t="str">
        <f>"Company: "&amp;CVR!G10</f>
        <v xml:space="preserve">Company: </v>
      </c>
      <c r="C2" s="190"/>
    </row>
    <row r="3" spans="1:18" x14ac:dyDescent="0.2">
      <c r="A3" s="223"/>
      <c r="B3" s="195" t="str">
        <f>"Reporting Period: "&amp;CVR!G12&amp;", "&amp;CVR!G13</f>
        <v xml:space="preserve">Reporting Period: , </v>
      </c>
      <c r="C3" s="195"/>
      <c r="D3" s="196"/>
      <c r="E3" s="196"/>
      <c r="F3" s="196"/>
      <c r="G3" s="196"/>
      <c r="H3" s="196"/>
      <c r="I3" s="196"/>
      <c r="J3" s="196"/>
      <c r="K3" s="224"/>
      <c r="L3" s="224"/>
      <c r="M3" s="224"/>
      <c r="N3" s="224"/>
      <c r="O3" s="224"/>
      <c r="P3" s="224"/>
      <c r="Q3" s="224"/>
      <c r="R3" s="224"/>
    </row>
    <row r="5" spans="1:18" s="266" customFormat="1" ht="14.25" x14ac:dyDescent="0.2">
      <c r="A5" s="380"/>
      <c r="B5" s="433" t="s">
        <v>587</v>
      </c>
      <c r="C5" s="434"/>
      <c r="D5" s="382"/>
      <c r="E5" s="382"/>
      <c r="F5" s="382"/>
      <c r="G5" s="382"/>
      <c r="H5" s="382"/>
      <c r="I5" s="383"/>
      <c r="J5" s="384"/>
      <c r="O5" s="385"/>
    </row>
    <row r="6" spans="1:18" s="266" customFormat="1" x14ac:dyDescent="0.2">
      <c r="B6" s="386" t="s">
        <v>54</v>
      </c>
      <c r="C6" s="435"/>
      <c r="D6" s="387"/>
      <c r="E6" s="387"/>
      <c r="F6" s="387"/>
      <c r="G6" s="387"/>
      <c r="H6" s="387"/>
      <c r="I6" s="388"/>
      <c r="J6" s="389"/>
      <c r="O6" s="385"/>
    </row>
    <row r="7" spans="1:18" x14ac:dyDescent="0.2">
      <c r="I7" s="212"/>
      <c r="J7" s="212"/>
    </row>
    <row r="8" spans="1:18" s="266" customFormat="1" ht="38.25" x14ac:dyDescent="0.2">
      <c r="A8" s="380"/>
      <c r="B8" s="433"/>
      <c r="C8" s="437"/>
      <c r="D8" s="923" t="s">
        <v>1194</v>
      </c>
      <c r="E8" s="392"/>
      <c r="F8" s="438"/>
      <c r="G8" s="414" t="s">
        <v>1059</v>
      </c>
      <c r="H8" s="414" t="s">
        <v>1180</v>
      </c>
      <c r="I8" s="439" t="s">
        <v>1599</v>
      </c>
      <c r="J8" s="282" t="s">
        <v>1398</v>
      </c>
      <c r="O8" s="385"/>
    </row>
    <row r="9" spans="1:18" x14ac:dyDescent="0.2">
      <c r="B9" s="440"/>
      <c r="C9" s="441"/>
      <c r="D9" s="924"/>
      <c r="E9" s="422"/>
      <c r="F9" s="424"/>
      <c r="G9" s="226" t="s">
        <v>2</v>
      </c>
      <c r="H9" s="226" t="s">
        <v>1395</v>
      </c>
      <c r="I9" s="397" t="s">
        <v>1149</v>
      </c>
      <c r="J9" s="397" t="s">
        <v>1396</v>
      </c>
    </row>
    <row r="10" spans="1:18" x14ac:dyDescent="0.2">
      <c r="B10" s="442" t="s">
        <v>482</v>
      </c>
      <c r="C10" s="229"/>
      <c r="D10" s="211">
        <v>11</v>
      </c>
      <c r="E10" s="443"/>
      <c r="F10" s="443"/>
      <c r="G10" s="715"/>
      <c r="H10" s="96">
        <v>0.04</v>
      </c>
      <c r="I10" s="92">
        <f>G10*H10</f>
        <v>0</v>
      </c>
      <c r="J10" s="91"/>
    </row>
    <row r="11" spans="1:18" x14ac:dyDescent="0.2">
      <c r="B11" s="377"/>
      <c r="C11" s="237"/>
    </row>
    <row r="12" spans="1:18" s="266" customFormat="1" ht="63.75" x14ac:dyDescent="0.2">
      <c r="A12" s="380"/>
      <c r="B12" s="433"/>
      <c r="C12" s="437"/>
      <c r="D12" s="925" t="s">
        <v>1194</v>
      </c>
      <c r="E12" s="414" t="s">
        <v>3</v>
      </c>
      <c r="F12" s="414" t="s">
        <v>477</v>
      </c>
      <c r="G12" s="414" t="s">
        <v>4</v>
      </c>
      <c r="H12" s="414" t="s">
        <v>1180</v>
      </c>
      <c r="I12" s="439" t="s">
        <v>1599</v>
      </c>
      <c r="J12" s="282" t="s">
        <v>1398</v>
      </c>
      <c r="O12" s="385"/>
    </row>
    <row r="13" spans="1:18" s="266" customFormat="1" x14ac:dyDescent="0.2">
      <c r="B13" s="444"/>
      <c r="C13" s="445"/>
      <c r="D13" s="926"/>
      <c r="E13" s="446" t="s">
        <v>57</v>
      </c>
      <c r="F13" s="446" t="s">
        <v>58</v>
      </c>
      <c r="G13" s="446" t="s">
        <v>1187</v>
      </c>
      <c r="H13" s="446" t="s">
        <v>60</v>
      </c>
      <c r="I13" s="447" t="s">
        <v>1150</v>
      </c>
      <c r="J13" s="447" t="s">
        <v>62</v>
      </c>
      <c r="O13" s="385"/>
    </row>
    <row r="14" spans="1:18" x14ac:dyDescent="0.2">
      <c r="B14" s="442" t="s">
        <v>1178</v>
      </c>
      <c r="C14" s="229"/>
      <c r="D14" s="211">
        <v>12</v>
      </c>
      <c r="E14" s="179"/>
      <c r="F14" s="179"/>
      <c r="G14" s="46">
        <f>IF(ISERROR(IF(F14/E14&gt;0.5, 0.5*E14,E14-F14)),0,IF(F14/E14&gt;0.5, 0.5*E14,E14-F14))</f>
        <v>0</v>
      </c>
      <c r="H14" s="95">
        <v>3.0000000000000001E-3</v>
      </c>
      <c r="I14" s="93">
        <f>G14*H14</f>
        <v>0</v>
      </c>
      <c r="J14" s="179"/>
    </row>
    <row r="15" spans="1:18" x14ac:dyDescent="0.2">
      <c r="B15" s="442" t="s">
        <v>1179</v>
      </c>
      <c r="C15" s="229"/>
      <c r="D15" s="211">
        <v>13</v>
      </c>
      <c r="E15" s="179"/>
      <c r="F15" s="179"/>
      <c r="G15" s="46">
        <f>IF(ISERROR(IF(F15/E15&gt;0.5, 0.5*E15,E15-F15)),0,IF(F15/E15&gt;0.5, 0.5*E15,E15-F15))</f>
        <v>0</v>
      </c>
      <c r="H15" s="95">
        <v>1E-3</v>
      </c>
      <c r="I15" s="93">
        <f>G15*H15</f>
        <v>0</v>
      </c>
      <c r="J15" s="179"/>
    </row>
    <row r="16" spans="1:18" x14ac:dyDescent="0.2">
      <c r="B16" s="189"/>
      <c r="D16" s="189"/>
      <c r="E16" s="189"/>
      <c r="F16" s="189"/>
    </row>
    <row r="17" spans="2:17" x14ac:dyDescent="0.2">
      <c r="B17" s="401" t="s">
        <v>898</v>
      </c>
      <c r="C17" s="320"/>
      <c r="D17" s="234">
        <v>29</v>
      </c>
      <c r="E17" s="94">
        <f>SUM(E14:E15)</f>
        <v>0</v>
      </c>
      <c r="F17" s="94">
        <f>SUM(F14:F15)</f>
        <v>0</v>
      </c>
      <c r="G17" s="149"/>
      <c r="H17" s="150"/>
      <c r="I17" s="93">
        <f>SUM(I10,I14,I15)</f>
        <v>0</v>
      </c>
      <c r="J17" s="93">
        <f>SUM(J10,J14,J15)</f>
        <v>0</v>
      </c>
    </row>
    <row r="18" spans="2:17" x14ac:dyDescent="0.2">
      <c r="C18" s="368"/>
      <c r="D18" s="371"/>
      <c r="E18" s="47"/>
      <c r="F18" s="47"/>
      <c r="G18" s="48"/>
      <c r="H18" s="48"/>
      <c r="I18" s="49"/>
      <c r="J18" s="379"/>
    </row>
    <row r="19" spans="2:17" x14ac:dyDescent="0.2">
      <c r="B19" s="268" t="s">
        <v>749</v>
      </c>
      <c r="C19" s="268"/>
      <c r="D19" s="201"/>
      <c r="E19" s="201"/>
      <c r="F19" s="201"/>
      <c r="G19" s="220"/>
      <c r="H19" s="220"/>
      <c r="I19" s="379"/>
      <c r="J19" s="379"/>
      <c r="K19" s="379"/>
      <c r="L19" s="379"/>
      <c r="M19" s="379"/>
      <c r="N19" s="201"/>
      <c r="O19" s="326"/>
      <c r="P19" s="201"/>
      <c r="Q19" s="201"/>
    </row>
    <row r="20" spans="2:17" x14ac:dyDescent="0.2">
      <c r="B20" s="201" t="s">
        <v>1206</v>
      </c>
      <c r="C20" s="201"/>
      <c r="D20" s="201"/>
      <c r="E20" s="201"/>
      <c r="F20" s="201"/>
      <c r="G20" s="220"/>
      <c r="H20" s="220"/>
      <c r="I20" s="379"/>
      <c r="J20" s="379"/>
      <c r="K20" s="379"/>
      <c r="L20" s="379"/>
      <c r="M20" s="379"/>
      <c r="N20" s="201"/>
      <c r="O20" s="326"/>
      <c r="P20" s="201"/>
      <c r="Q20" s="201"/>
    </row>
    <row r="21" spans="2:17" x14ac:dyDescent="0.2">
      <c r="B21" s="326" t="s">
        <v>22</v>
      </c>
      <c r="C21" s="201"/>
      <c r="D21" s="201"/>
      <c r="E21" s="201"/>
      <c r="F21" s="201"/>
      <c r="G21" s="220"/>
      <c r="H21" s="220"/>
      <c r="I21" s="379"/>
      <c r="J21" s="379"/>
      <c r="K21" s="379"/>
      <c r="L21" s="379"/>
      <c r="M21" s="379"/>
      <c r="N21" s="201"/>
      <c r="O21" s="326"/>
      <c r="P21" s="201"/>
      <c r="Q21" s="201"/>
    </row>
    <row r="22" spans="2:17" x14ac:dyDescent="0.2">
      <c r="B22" s="201" t="s">
        <v>20</v>
      </c>
      <c r="C22" s="201"/>
      <c r="D22" s="201"/>
      <c r="E22" s="201"/>
      <c r="F22" s="201"/>
      <c r="G22" s="220"/>
      <c r="H22" s="220"/>
      <c r="I22" s="379"/>
      <c r="J22" s="379"/>
      <c r="K22" s="379"/>
      <c r="L22" s="379"/>
      <c r="M22" s="379"/>
      <c r="N22" s="201"/>
      <c r="O22" s="326"/>
      <c r="P22" s="201"/>
      <c r="Q22" s="201"/>
    </row>
    <row r="23" spans="2:17" x14ac:dyDescent="0.2">
      <c r="B23" s="448" t="s">
        <v>753</v>
      </c>
      <c r="C23" s="448"/>
      <c r="D23" s="201"/>
      <c r="E23" s="201"/>
      <c r="F23" s="201"/>
      <c r="G23" s="220"/>
      <c r="H23" s="220"/>
      <c r="I23" s="379"/>
      <c r="J23" s="379"/>
      <c r="K23" s="379"/>
      <c r="L23" s="379"/>
      <c r="M23" s="379"/>
      <c r="N23" s="201"/>
      <c r="O23" s="326"/>
      <c r="P23" s="201"/>
      <c r="Q23" s="201"/>
    </row>
    <row r="24" spans="2:17" x14ac:dyDescent="0.2">
      <c r="B24" s="201" t="s">
        <v>21</v>
      </c>
      <c r="C24" s="201"/>
      <c r="D24" s="201"/>
      <c r="E24" s="201"/>
      <c r="F24" s="201"/>
      <c r="G24" s="220"/>
      <c r="H24" s="220"/>
      <c r="I24" s="379"/>
      <c r="J24" s="379"/>
      <c r="K24" s="379"/>
      <c r="L24" s="379"/>
      <c r="M24" s="379"/>
      <c r="N24" s="201"/>
      <c r="O24" s="326"/>
      <c r="P24" s="201"/>
      <c r="Q24" s="201"/>
    </row>
    <row r="25" spans="2:17" x14ac:dyDescent="0.2">
      <c r="B25" s="448" t="s">
        <v>754</v>
      </c>
      <c r="C25" s="448"/>
      <c r="D25" s="201"/>
      <c r="E25" s="201"/>
      <c r="F25" s="201"/>
      <c r="G25" s="220"/>
      <c r="H25" s="220"/>
      <c r="I25" s="379"/>
      <c r="J25" s="379"/>
      <c r="K25" s="379"/>
      <c r="L25" s="379"/>
      <c r="M25" s="379"/>
      <c r="N25" s="201"/>
      <c r="O25" s="326"/>
      <c r="P25" s="201"/>
      <c r="Q25" s="201"/>
    </row>
  </sheetData>
  <sheetProtection password="E47D" sheet="1" objects="1" scenarios="1"/>
  <mergeCells count="2">
    <mergeCell ref="D8:D9"/>
    <mergeCell ref="D12:D13"/>
  </mergeCells>
  <phoneticPr fontId="2" type="noConversion"/>
  <pageMargins left="0.25" right="0.25" top="0.75" bottom="0.75" header="0.5" footer="0.5"/>
  <pageSetup paperSize="9" orientation="landscape" r:id="rId1"/>
  <headerFooter alignWithMargins="0">
    <oddFooter xml:space="preserve">&amp;L&amp;A
&amp;R&amp;P of &amp;N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W113"/>
  <sheetViews>
    <sheetView showGridLines="0" zoomScale="85" zoomScaleNormal="85" workbookViewId="0">
      <pane xSplit="6" ySplit="7" topLeftCell="G8" activePane="bottomRight" state="frozen"/>
      <selection activeCell="C6" sqref="C6"/>
      <selection pane="topRight" activeCell="C6" sqref="C6"/>
      <selection pane="bottomLeft" activeCell="C6" sqref="C6"/>
      <selection pane="bottomRight" activeCell="M29" sqref="M29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3.5703125" style="189" customWidth="1"/>
    <col min="5" max="5" width="37.5703125" style="189" customWidth="1"/>
    <col min="6" max="6" width="5.5703125" style="461" bestFit="1" customWidth="1"/>
    <col min="7" max="9" width="10.7109375" style="212" customWidth="1"/>
    <col min="10" max="10" width="10.140625" style="212" bestFit="1" customWidth="1"/>
    <col min="11" max="11" width="10.7109375" style="212" customWidth="1"/>
    <col min="12" max="12" width="1.28515625" style="212" customWidth="1"/>
    <col min="13" max="15" width="10.7109375" style="212" customWidth="1"/>
    <col min="16" max="16" width="11.28515625" style="212" bestFit="1" customWidth="1"/>
    <col min="17" max="17" width="10.7109375" style="212" customWidth="1"/>
    <col min="18" max="18" width="1.28515625" style="212" customWidth="1"/>
    <col min="19" max="21" width="10.7109375" style="212" customWidth="1"/>
    <col min="22" max="23" width="10.7109375" style="361" customWidth="1"/>
    <col min="24" max="16384" width="9.140625" style="189"/>
  </cols>
  <sheetData>
    <row r="1" spans="1:23" ht="15.75" x14ac:dyDescent="0.25">
      <c r="A1" s="43" t="str">
        <f ca="1">RIGHT(CELL("filename",A2),LEN(CELL("filename",A2))-FIND("]",CELL("filename",A2)))</f>
        <v>Form 41</v>
      </c>
      <c r="B1" s="184" t="str">
        <f ca="1">INDEX(TOC!$B$5:$G$54,MATCH(TEXT(A1,0),TOC!$B$5:$B$54,0),6)</f>
        <v xml:space="preserve">Form 41 - Asset Analysis - Policyholder Investments Breakdown </v>
      </c>
      <c r="C1" s="186"/>
      <c r="D1" s="186"/>
      <c r="E1" s="186"/>
      <c r="F1" s="717"/>
      <c r="G1" s="718"/>
      <c r="H1" s="718"/>
      <c r="I1" s="718"/>
      <c r="J1" s="718"/>
      <c r="M1" s="718"/>
      <c r="N1" s="718"/>
      <c r="O1" s="718"/>
      <c r="P1" s="718"/>
    </row>
    <row r="2" spans="1:23" ht="15.75" x14ac:dyDescent="0.25">
      <c r="B2" s="719" t="str">
        <f>"Company: "&amp;CVR!G10</f>
        <v xml:space="preserve">Company: </v>
      </c>
      <c r="C2" s="192"/>
      <c r="D2" s="192"/>
      <c r="E2" s="192"/>
      <c r="F2" s="193"/>
      <c r="G2" s="194"/>
      <c r="H2" s="194"/>
      <c r="I2" s="194"/>
      <c r="J2" s="194"/>
      <c r="M2" s="194"/>
      <c r="N2" s="194"/>
      <c r="O2" s="194"/>
      <c r="P2" s="194"/>
    </row>
    <row r="3" spans="1:23" x14ac:dyDescent="0.2">
      <c r="B3" s="720" t="str">
        <f>"Reporting Period: "&amp;CVR!G12&amp;", "&amp;CVR!G13</f>
        <v xml:space="preserve">Reporting Period: , </v>
      </c>
      <c r="C3" s="238"/>
      <c r="D3" s="238"/>
      <c r="E3" s="238"/>
      <c r="F3" s="721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  <c r="U3" s="722"/>
      <c r="V3" s="451"/>
      <c r="W3" s="451"/>
    </row>
    <row r="4" spans="1:23" x14ac:dyDescent="0.2">
      <c r="B4" s="719"/>
      <c r="C4" s="192"/>
      <c r="D4" s="192"/>
      <c r="E4" s="192"/>
      <c r="F4" s="723"/>
      <c r="G4" s="724"/>
      <c r="H4" s="724"/>
      <c r="I4" s="724"/>
      <c r="J4" s="724"/>
      <c r="M4" s="724"/>
      <c r="N4" s="724"/>
      <c r="O4" s="724"/>
      <c r="P4" s="724"/>
    </row>
    <row r="5" spans="1:23" x14ac:dyDescent="0.2">
      <c r="C5" s="189"/>
      <c r="F5" s="925" t="s">
        <v>1194</v>
      </c>
      <c r="G5" s="240" t="s">
        <v>244</v>
      </c>
      <c r="H5" s="240"/>
      <c r="I5" s="240"/>
      <c r="J5" s="240"/>
      <c r="K5" s="931" t="s">
        <v>1060</v>
      </c>
      <c r="M5" s="240" t="s">
        <v>365</v>
      </c>
      <c r="N5" s="240"/>
      <c r="O5" s="240"/>
      <c r="P5" s="240"/>
      <c r="Q5" s="931" t="s">
        <v>1060</v>
      </c>
      <c r="S5" s="240" t="s">
        <v>470</v>
      </c>
      <c r="T5" s="270"/>
      <c r="U5" s="270"/>
      <c r="V5" s="240"/>
      <c r="W5" s="927" t="s">
        <v>1235</v>
      </c>
    </row>
    <row r="6" spans="1:23" ht="25.5" x14ac:dyDescent="0.2">
      <c r="C6" s="189"/>
      <c r="F6" s="930"/>
      <c r="G6" s="725" t="s">
        <v>1416</v>
      </c>
      <c r="H6" s="725" t="s">
        <v>1417</v>
      </c>
      <c r="I6" s="726" t="s">
        <v>1418</v>
      </c>
      <c r="J6" s="727" t="s">
        <v>1218</v>
      </c>
      <c r="K6" s="932"/>
      <c r="L6" s="728"/>
      <c r="M6" s="725" t="s">
        <v>1416</v>
      </c>
      <c r="N6" s="725" t="s">
        <v>1417</v>
      </c>
      <c r="O6" s="726" t="s">
        <v>1418</v>
      </c>
      <c r="P6" s="727" t="s">
        <v>1218</v>
      </c>
      <c r="Q6" s="932"/>
      <c r="R6" s="728"/>
      <c r="S6" s="725" t="s">
        <v>1416</v>
      </c>
      <c r="T6" s="725" t="s">
        <v>1417</v>
      </c>
      <c r="U6" s="726" t="s">
        <v>1418</v>
      </c>
      <c r="V6" s="727" t="s">
        <v>1218</v>
      </c>
      <c r="W6" s="928"/>
    </row>
    <row r="7" spans="1:23" s="206" customFormat="1" x14ac:dyDescent="0.2">
      <c r="B7" s="225" t="s">
        <v>1151</v>
      </c>
      <c r="F7" s="926"/>
      <c r="G7" s="243" t="s">
        <v>1394</v>
      </c>
      <c r="H7" s="243" t="s">
        <v>1395</v>
      </c>
      <c r="I7" s="227" t="s">
        <v>1397</v>
      </c>
      <c r="J7" s="227" t="s">
        <v>1396</v>
      </c>
      <c r="K7" s="933"/>
      <c r="L7" s="361"/>
      <c r="M7" s="243" t="s">
        <v>57</v>
      </c>
      <c r="N7" s="243" t="s">
        <v>58</v>
      </c>
      <c r="O7" s="227" t="s">
        <v>59</v>
      </c>
      <c r="P7" s="227" t="s">
        <v>60</v>
      </c>
      <c r="Q7" s="933"/>
      <c r="R7" s="361"/>
      <c r="S7" s="243" t="s">
        <v>61</v>
      </c>
      <c r="T7" s="243" t="s">
        <v>62</v>
      </c>
      <c r="U7" s="227" t="s">
        <v>63</v>
      </c>
      <c r="V7" s="227" t="s">
        <v>64</v>
      </c>
      <c r="W7" s="929"/>
    </row>
    <row r="8" spans="1:23" x14ac:dyDescent="0.2">
      <c r="B8" s="729"/>
      <c r="C8" s="247"/>
      <c r="D8" s="247"/>
      <c r="E8" s="247"/>
      <c r="F8" s="730"/>
      <c r="G8" s="731"/>
      <c r="H8" s="731"/>
      <c r="I8" s="731"/>
      <c r="J8" s="731"/>
      <c r="L8" s="728"/>
      <c r="M8" s="731"/>
      <c r="N8" s="731"/>
      <c r="O8" s="731"/>
      <c r="P8" s="731"/>
      <c r="R8" s="728"/>
      <c r="S8" s="731"/>
      <c r="T8" s="731"/>
      <c r="U8" s="731"/>
      <c r="V8" s="278"/>
      <c r="W8" s="278"/>
    </row>
    <row r="9" spans="1:23" x14ac:dyDescent="0.2">
      <c r="B9" s="250" t="s">
        <v>256</v>
      </c>
      <c r="C9" s="247"/>
      <c r="D9" s="247"/>
      <c r="E9" s="247"/>
      <c r="F9" s="730"/>
      <c r="G9" s="731"/>
      <c r="H9" s="731"/>
      <c r="I9" s="731"/>
      <c r="J9" s="731"/>
      <c r="L9" s="728"/>
      <c r="M9" s="731"/>
      <c r="N9" s="731"/>
      <c r="O9" s="731"/>
      <c r="P9" s="731"/>
      <c r="S9" s="731"/>
      <c r="T9" s="731"/>
      <c r="U9" s="731"/>
      <c r="V9" s="278"/>
      <c r="W9" s="278"/>
    </row>
    <row r="10" spans="1:23" x14ac:dyDescent="0.2">
      <c r="B10" s="732" t="s">
        <v>841</v>
      </c>
      <c r="C10" s="453"/>
      <c r="D10" s="455"/>
      <c r="E10" s="456"/>
      <c r="F10" s="457">
        <v>11</v>
      </c>
      <c r="G10" s="716"/>
      <c r="H10" s="716"/>
      <c r="I10" s="716"/>
      <c r="J10" s="733">
        <f>SUM(G10:I10)</f>
        <v>0</v>
      </c>
      <c r="K10" s="458"/>
      <c r="M10" s="716"/>
      <c r="N10" s="716"/>
      <c r="O10" s="716"/>
      <c r="P10" s="734">
        <f>SUM(M10:O10)</f>
        <v>0</v>
      </c>
      <c r="Q10" s="458"/>
      <c r="S10" s="735">
        <f t="shared" ref="S10:V23" si="0">G10+M10</f>
        <v>0</v>
      </c>
      <c r="T10" s="735">
        <f t="shared" si="0"/>
        <v>0</v>
      </c>
      <c r="U10" s="735">
        <f t="shared" si="0"/>
        <v>0</v>
      </c>
      <c r="V10" s="139">
        <f>J10+P10</f>
        <v>0</v>
      </c>
      <c r="W10" s="458"/>
    </row>
    <row r="11" spans="1:23" x14ac:dyDescent="0.2">
      <c r="B11" s="732" t="s">
        <v>899</v>
      </c>
      <c r="C11" s="453"/>
      <c r="D11" s="455"/>
      <c r="E11" s="456"/>
      <c r="F11" s="457">
        <v>12</v>
      </c>
      <c r="G11" s="733">
        <f>SUBTOTAL(9,G12:G15)</f>
        <v>0</v>
      </c>
      <c r="H11" s="733">
        <f>SUBTOTAL(9,H12:H15)</f>
        <v>0</v>
      </c>
      <c r="I11" s="733">
        <f>SUBTOTAL(9,I12:I15)</f>
        <v>0</v>
      </c>
      <c r="J11" s="733">
        <f>SUBTOTAL(9,J12:J15)</f>
        <v>0</v>
      </c>
      <c r="K11" s="458"/>
      <c r="M11" s="733">
        <f>SUBTOTAL(9,M12:M15)</f>
        <v>0</v>
      </c>
      <c r="N11" s="733">
        <f>SUBTOTAL(9,N12:N15)</f>
        <v>0</v>
      </c>
      <c r="O11" s="733">
        <f>SUBTOTAL(9,O12:O15)</f>
        <v>0</v>
      </c>
      <c r="P11" s="733">
        <f>SUBTOTAL(9,P12:P15)</f>
        <v>0</v>
      </c>
      <c r="Q11" s="458"/>
      <c r="S11" s="735">
        <f t="shared" si="0"/>
        <v>0</v>
      </c>
      <c r="T11" s="735">
        <f t="shared" si="0"/>
        <v>0</v>
      </c>
      <c r="U11" s="735">
        <f t="shared" si="0"/>
        <v>0</v>
      </c>
      <c r="V11" s="139">
        <f>J11+P11</f>
        <v>0</v>
      </c>
      <c r="W11" s="458"/>
    </row>
    <row r="12" spans="1:23" x14ac:dyDescent="0.2">
      <c r="B12" s="732"/>
      <c r="C12" s="453" t="s">
        <v>1419</v>
      </c>
      <c r="D12" s="455"/>
      <c r="E12" s="456"/>
      <c r="F12" s="457">
        <v>13</v>
      </c>
      <c r="G12" s="716"/>
      <c r="H12" s="716"/>
      <c r="I12" s="716"/>
      <c r="J12" s="734">
        <f>SUM(G12:I12)</f>
        <v>0</v>
      </c>
      <c r="K12" s="458"/>
      <c r="M12" s="716"/>
      <c r="N12" s="716"/>
      <c r="O12" s="716"/>
      <c r="P12" s="734">
        <f>SUM(M12:O12)</f>
        <v>0</v>
      </c>
      <c r="Q12" s="458"/>
      <c r="S12" s="735">
        <f t="shared" si="0"/>
        <v>0</v>
      </c>
      <c r="T12" s="735">
        <f t="shared" si="0"/>
        <v>0</v>
      </c>
      <c r="U12" s="735">
        <f t="shared" si="0"/>
        <v>0</v>
      </c>
      <c r="V12" s="139">
        <f>J12+P12</f>
        <v>0</v>
      </c>
      <c r="W12" s="458"/>
    </row>
    <row r="13" spans="1:23" x14ac:dyDescent="0.2">
      <c r="B13" s="732"/>
      <c r="C13" s="453" t="s">
        <v>1420</v>
      </c>
      <c r="D13" s="455"/>
      <c r="E13" s="456"/>
      <c r="F13" s="457">
        <v>14</v>
      </c>
      <c r="G13" s="458"/>
      <c r="H13" s="458"/>
      <c r="I13" s="458"/>
      <c r="J13" s="458"/>
      <c r="K13" s="458"/>
      <c r="M13" s="458"/>
      <c r="N13" s="458"/>
      <c r="O13" s="458"/>
      <c r="P13" s="458"/>
      <c r="Q13" s="458"/>
      <c r="S13" s="458"/>
      <c r="T13" s="458"/>
      <c r="U13" s="458"/>
      <c r="V13" s="458"/>
      <c r="W13" s="458"/>
    </row>
    <row r="14" spans="1:23" x14ac:dyDescent="0.2">
      <c r="B14" s="732"/>
      <c r="C14" s="453" t="s">
        <v>1421</v>
      </c>
      <c r="D14" s="455"/>
      <c r="E14" s="456"/>
      <c r="F14" s="457">
        <v>15</v>
      </c>
      <c r="G14" s="716"/>
      <c r="H14" s="716"/>
      <c r="I14" s="716"/>
      <c r="J14" s="734">
        <f>SUM(G14:I14)</f>
        <v>0</v>
      </c>
      <c r="K14" s="458"/>
      <c r="M14" s="716"/>
      <c r="N14" s="716"/>
      <c r="O14" s="716"/>
      <c r="P14" s="734">
        <f>SUM(M14:O14)</f>
        <v>0</v>
      </c>
      <c r="Q14" s="458"/>
      <c r="S14" s="735">
        <f t="shared" si="0"/>
        <v>0</v>
      </c>
      <c r="T14" s="735">
        <f t="shared" si="0"/>
        <v>0</v>
      </c>
      <c r="U14" s="735">
        <f t="shared" si="0"/>
        <v>0</v>
      </c>
      <c r="V14" s="139">
        <f>J14+P14</f>
        <v>0</v>
      </c>
      <c r="W14" s="458"/>
    </row>
    <row r="15" spans="1:23" x14ac:dyDescent="0.2">
      <c r="B15" s="732"/>
      <c r="C15" s="453" t="s">
        <v>1422</v>
      </c>
      <c r="D15" s="455"/>
      <c r="E15" s="456"/>
      <c r="F15" s="457">
        <v>16</v>
      </c>
      <c r="G15" s="458"/>
      <c r="H15" s="458"/>
      <c r="I15" s="458"/>
      <c r="J15" s="458"/>
      <c r="K15" s="458"/>
      <c r="M15" s="458"/>
      <c r="N15" s="458"/>
      <c r="O15" s="458"/>
      <c r="P15" s="458"/>
      <c r="Q15" s="458"/>
      <c r="S15" s="458"/>
      <c r="T15" s="458"/>
      <c r="U15" s="458"/>
      <c r="V15" s="458"/>
      <c r="W15" s="458"/>
    </row>
    <row r="16" spans="1:23" x14ac:dyDescent="0.2">
      <c r="B16" s="732" t="s">
        <v>900</v>
      </c>
      <c r="C16" s="453"/>
      <c r="D16" s="455"/>
      <c r="E16" s="456"/>
      <c r="F16" s="457">
        <v>17</v>
      </c>
      <c r="G16" s="733">
        <f>SUBTOTAL(9,G17:G18)</f>
        <v>0</v>
      </c>
      <c r="H16" s="733">
        <f>SUBTOTAL(9,H17:H18)</f>
        <v>0</v>
      </c>
      <c r="I16" s="733">
        <f>SUBTOTAL(9,I17:I18)</f>
        <v>0</v>
      </c>
      <c r="J16" s="733">
        <f>SUBTOTAL(9,J17:J18)</f>
        <v>0</v>
      </c>
      <c r="K16" s="458"/>
      <c r="M16" s="733">
        <f>SUBTOTAL(9,M17:M18)</f>
        <v>0</v>
      </c>
      <c r="N16" s="733">
        <f>SUBTOTAL(9,N17:N18)</f>
        <v>0</v>
      </c>
      <c r="O16" s="733">
        <f>SUBTOTAL(9,O17:O18)</f>
        <v>0</v>
      </c>
      <c r="P16" s="733">
        <f>SUBTOTAL(9,P17:P18)</f>
        <v>0</v>
      </c>
      <c r="Q16" s="458"/>
      <c r="S16" s="735">
        <f t="shared" si="0"/>
        <v>0</v>
      </c>
      <c r="T16" s="735">
        <f t="shared" si="0"/>
        <v>0</v>
      </c>
      <c r="U16" s="735">
        <f t="shared" si="0"/>
        <v>0</v>
      </c>
      <c r="V16" s="139">
        <f t="shared" si="0"/>
        <v>0</v>
      </c>
      <c r="W16" s="458"/>
    </row>
    <row r="17" spans="2:23" x14ac:dyDescent="0.2">
      <c r="B17" s="732"/>
      <c r="C17" s="453" t="s">
        <v>1423</v>
      </c>
      <c r="D17" s="455"/>
      <c r="E17" s="456"/>
      <c r="F17" s="457">
        <v>18</v>
      </c>
      <c r="G17" s="716"/>
      <c r="H17" s="716"/>
      <c r="I17" s="716"/>
      <c r="J17" s="733">
        <f t="shared" ref="J17:J22" si="1">SUM(G17:I17)</f>
        <v>0</v>
      </c>
      <c r="K17" s="458"/>
      <c r="M17" s="716"/>
      <c r="N17" s="716"/>
      <c r="O17" s="716"/>
      <c r="P17" s="734">
        <f t="shared" ref="P17:P22" si="2">SUM(M17:O17)</f>
        <v>0</v>
      </c>
      <c r="Q17" s="458"/>
      <c r="S17" s="735">
        <f t="shared" si="0"/>
        <v>0</v>
      </c>
      <c r="T17" s="735">
        <f t="shared" si="0"/>
        <v>0</v>
      </c>
      <c r="U17" s="735">
        <f t="shared" si="0"/>
        <v>0</v>
      </c>
      <c r="V17" s="139">
        <f t="shared" si="0"/>
        <v>0</v>
      </c>
      <c r="W17" s="458"/>
    </row>
    <row r="18" spans="2:23" x14ac:dyDescent="0.2">
      <c r="B18" s="736"/>
      <c r="C18" s="453" t="s">
        <v>1470</v>
      </c>
      <c r="D18" s="455"/>
      <c r="E18" s="456"/>
      <c r="F18" s="457">
        <v>19</v>
      </c>
      <c r="G18" s="458"/>
      <c r="H18" s="458"/>
      <c r="I18" s="458"/>
      <c r="J18" s="458"/>
      <c r="K18" s="458"/>
      <c r="M18" s="716"/>
      <c r="N18" s="716"/>
      <c r="O18" s="716"/>
      <c r="P18" s="734">
        <f t="shared" si="2"/>
        <v>0</v>
      </c>
      <c r="Q18" s="458"/>
      <c r="S18" s="735">
        <f>G18+M18</f>
        <v>0</v>
      </c>
      <c r="T18" s="735">
        <f>H18+N18</f>
        <v>0</v>
      </c>
      <c r="U18" s="735">
        <f>I18+O18</f>
        <v>0</v>
      </c>
      <c r="V18" s="139">
        <f>J18+P18</f>
        <v>0</v>
      </c>
      <c r="W18" s="458"/>
    </row>
    <row r="19" spans="2:23" x14ac:dyDescent="0.2">
      <c r="B19" s="736" t="s">
        <v>1471</v>
      </c>
      <c r="C19" s="453"/>
      <c r="D19" s="455"/>
      <c r="E19" s="456"/>
      <c r="F19" s="457">
        <v>20</v>
      </c>
      <c r="G19" s="716"/>
      <c r="H19" s="716"/>
      <c r="I19" s="716"/>
      <c r="J19" s="733">
        <f t="shared" si="1"/>
        <v>0</v>
      </c>
      <c r="K19" s="458"/>
      <c r="M19" s="716"/>
      <c r="N19" s="716"/>
      <c r="O19" s="716"/>
      <c r="P19" s="734">
        <f t="shared" si="2"/>
        <v>0</v>
      </c>
      <c r="Q19" s="458"/>
      <c r="S19" s="735">
        <f t="shared" si="0"/>
        <v>0</v>
      </c>
      <c r="T19" s="735">
        <f t="shared" si="0"/>
        <v>0</v>
      </c>
      <c r="U19" s="735">
        <f t="shared" si="0"/>
        <v>0</v>
      </c>
      <c r="V19" s="139">
        <f t="shared" si="0"/>
        <v>0</v>
      </c>
      <c r="W19" s="458"/>
    </row>
    <row r="20" spans="2:23" x14ac:dyDescent="0.2">
      <c r="B20" s="732" t="s">
        <v>1472</v>
      </c>
      <c r="C20" s="453"/>
      <c r="D20" s="455"/>
      <c r="E20" s="456"/>
      <c r="F20" s="457">
        <v>21</v>
      </c>
      <c r="G20" s="716"/>
      <c r="H20" s="716"/>
      <c r="I20" s="716"/>
      <c r="J20" s="733">
        <f t="shared" si="1"/>
        <v>0</v>
      </c>
      <c r="K20" s="458"/>
      <c r="M20" s="716"/>
      <c r="N20" s="716"/>
      <c r="O20" s="716"/>
      <c r="P20" s="734">
        <f t="shared" si="2"/>
        <v>0</v>
      </c>
      <c r="Q20" s="458"/>
      <c r="S20" s="735">
        <f t="shared" si="0"/>
        <v>0</v>
      </c>
      <c r="T20" s="735">
        <f t="shared" si="0"/>
        <v>0</v>
      </c>
      <c r="U20" s="735">
        <f t="shared" si="0"/>
        <v>0</v>
      </c>
      <c r="V20" s="139">
        <f t="shared" si="0"/>
        <v>0</v>
      </c>
      <c r="W20" s="458"/>
    </row>
    <row r="21" spans="2:23" x14ac:dyDescent="0.2">
      <c r="B21" s="732" t="s">
        <v>1385</v>
      </c>
      <c r="C21" s="453"/>
      <c r="D21" s="455"/>
      <c r="E21" s="456"/>
      <c r="F21" s="457">
        <v>22</v>
      </c>
      <c r="G21" s="716"/>
      <c r="H21" s="716"/>
      <c r="I21" s="716"/>
      <c r="J21" s="733">
        <f t="shared" si="1"/>
        <v>0</v>
      </c>
      <c r="K21" s="458"/>
      <c r="M21" s="716"/>
      <c r="N21" s="716"/>
      <c r="O21" s="716"/>
      <c r="P21" s="734">
        <f t="shared" si="2"/>
        <v>0</v>
      </c>
      <c r="Q21" s="458"/>
      <c r="S21" s="735">
        <f t="shared" si="0"/>
        <v>0</v>
      </c>
      <c r="T21" s="735">
        <f t="shared" si="0"/>
        <v>0</v>
      </c>
      <c r="U21" s="735">
        <f t="shared" si="0"/>
        <v>0</v>
      </c>
      <c r="V21" s="139">
        <f t="shared" si="0"/>
        <v>0</v>
      </c>
      <c r="W21" s="458"/>
    </row>
    <row r="22" spans="2:23" x14ac:dyDescent="0.2">
      <c r="B22" s="737" t="s">
        <v>1473</v>
      </c>
      <c r="C22" s="291"/>
      <c r="D22" s="459"/>
      <c r="E22" s="370"/>
      <c r="F22" s="457">
        <v>23</v>
      </c>
      <c r="G22" s="716"/>
      <c r="H22" s="716"/>
      <c r="I22" s="716"/>
      <c r="J22" s="733">
        <f t="shared" si="1"/>
        <v>0</v>
      </c>
      <c r="K22" s="458"/>
      <c r="M22" s="716"/>
      <c r="N22" s="716"/>
      <c r="O22" s="716"/>
      <c r="P22" s="734">
        <f t="shared" si="2"/>
        <v>0</v>
      </c>
      <c r="Q22" s="458"/>
      <c r="S22" s="735">
        <f t="shared" si="0"/>
        <v>0</v>
      </c>
      <c r="T22" s="735">
        <f t="shared" si="0"/>
        <v>0</v>
      </c>
      <c r="U22" s="735">
        <f t="shared" si="0"/>
        <v>0</v>
      </c>
      <c r="V22" s="139">
        <f t="shared" si="0"/>
        <v>0</v>
      </c>
      <c r="W22" s="458"/>
    </row>
    <row r="23" spans="2:23" x14ac:dyDescent="0.2">
      <c r="B23" s="460" t="s">
        <v>901</v>
      </c>
      <c r="C23" s="275"/>
      <c r="D23" s="261"/>
      <c r="E23" s="261"/>
      <c r="F23" s="234">
        <v>29</v>
      </c>
      <c r="G23" s="139">
        <f>SUBTOTAL(9,G10:G22)</f>
        <v>0</v>
      </c>
      <c r="H23" s="139">
        <f>SUBTOTAL(9,H10:H22)</f>
        <v>0</v>
      </c>
      <c r="I23" s="139">
        <f>SUBTOTAL(9,I10:I22)</f>
        <v>0</v>
      </c>
      <c r="J23" s="139">
        <f>SUBTOTAL(9,J10:J22)</f>
        <v>0</v>
      </c>
      <c r="K23" s="458"/>
      <c r="M23" s="139">
        <f>SUBTOTAL(9,M10:M22)</f>
        <v>0</v>
      </c>
      <c r="N23" s="139">
        <f>SUBTOTAL(9,N10:N22)</f>
        <v>0</v>
      </c>
      <c r="O23" s="139">
        <f>SUBTOTAL(9,O10:O22)</f>
        <v>0</v>
      </c>
      <c r="P23" s="139">
        <f>SUBTOTAL(9,P10:P22)</f>
        <v>0</v>
      </c>
      <c r="Q23" s="458"/>
      <c r="S23" s="139">
        <f>G23+M23</f>
        <v>0</v>
      </c>
      <c r="T23" s="139">
        <f t="shared" si="0"/>
        <v>0</v>
      </c>
      <c r="U23" s="139">
        <f t="shared" si="0"/>
        <v>0</v>
      </c>
      <c r="V23" s="139">
        <f>J23+P23</f>
        <v>0</v>
      </c>
      <c r="W23" s="458"/>
    </row>
    <row r="25" spans="2:23" x14ac:dyDescent="0.2">
      <c r="B25" s="250" t="s">
        <v>257</v>
      </c>
      <c r="C25" s="247"/>
      <c r="D25" s="247"/>
      <c r="E25" s="247"/>
      <c r="F25" s="730"/>
      <c r="G25" s="731"/>
      <c r="H25" s="731"/>
      <c r="I25" s="731"/>
      <c r="J25" s="731"/>
      <c r="M25" s="731"/>
      <c r="N25" s="731"/>
      <c r="O25" s="731"/>
      <c r="P25" s="731"/>
      <c r="S25" s="731"/>
      <c r="T25" s="731"/>
      <c r="U25" s="731"/>
      <c r="V25" s="278"/>
      <c r="W25" s="278"/>
    </row>
    <row r="26" spans="2:23" x14ac:dyDescent="0.2">
      <c r="B26" s="732" t="s">
        <v>842</v>
      </c>
      <c r="C26" s="453"/>
      <c r="D26" s="455"/>
      <c r="E26" s="456"/>
      <c r="F26" s="457">
        <v>31</v>
      </c>
      <c r="G26" s="458"/>
      <c r="H26" s="458"/>
      <c r="I26" s="458"/>
      <c r="J26" s="458"/>
      <c r="K26" s="458"/>
      <c r="M26" s="458"/>
      <c r="N26" s="458"/>
      <c r="O26" s="458"/>
      <c r="P26" s="458"/>
      <c r="Q26" s="458"/>
      <c r="S26" s="458"/>
      <c r="T26" s="458"/>
      <c r="U26" s="458"/>
      <c r="V26" s="458"/>
      <c r="W26" s="458"/>
    </row>
    <row r="27" spans="2:23" x14ac:dyDescent="0.2">
      <c r="B27" s="732" t="s">
        <v>902</v>
      </c>
      <c r="C27" s="453"/>
      <c r="D27" s="455"/>
      <c r="E27" s="456"/>
      <c r="F27" s="457">
        <v>32</v>
      </c>
      <c r="G27" s="733">
        <f>SUBTOTAL(9,G28:G31)</f>
        <v>0</v>
      </c>
      <c r="H27" s="733">
        <f>SUBTOTAL(9,H28:H31)</f>
        <v>0</v>
      </c>
      <c r="I27" s="733">
        <f>SUBTOTAL(9,I28:I31)</f>
        <v>0</v>
      </c>
      <c r="J27" s="733">
        <f>SUBTOTAL(9,J28:J31)</f>
        <v>0</v>
      </c>
      <c r="K27" s="458"/>
      <c r="M27" s="733">
        <f>SUBTOTAL(9,M28:M31)</f>
        <v>0</v>
      </c>
      <c r="N27" s="733">
        <f>SUBTOTAL(9,N28:N31)</f>
        <v>0</v>
      </c>
      <c r="O27" s="733">
        <f>SUBTOTAL(9,O28:O31)</f>
        <v>0</v>
      </c>
      <c r="P27" s="733">
        <f>SUBTOTAL(9,P28:P31)</f>
        <v>0</v>
      </c>
      <c r="Q27" s="458"/>
      <c r="S27" s="735">
        <f>G27+M27</f>
        <v>0</v>
      </c>
      <c r="T27" s="735">
        <f t="shared" ref="T27:V39" si="3">H27+N27</f>
        <v>0</v>
      </c>
      <c r="U27" s="735">
        <f t="shared" si="3"/>
        <v>0</v>
      </c>
      <c r="V27" s="139">
        <f>J27+P27</f>
        <v>0</v>
      </c>
      <c r="W27" s="458"/>
    </row>
    <row r="28" spans="2:23" x14ac:dyDescent="0.2">
      <c r="B28" s="732"/>
      <c r="C28" s="453" t="s">
        <v>1419</v>
      </c>
      <c r="D28" s="455"/>
      <c r="E28" s="456"/>
      <c r="F28" s="457">
        <v>33</v>
      </c>
      <c r="G28" s="458"/>
      <c r="H28" s="458"/>
      <c r="I28" s="458"/>
      <c r="J28" s="458"/>
      <c r="K28" s="458"/>
      <c r="M28" s="458"/>
      <c r="N28" s="458"/>
      <c r="O28" s="458"/>
      <c r="P28" s="458"/>
      <c r="Q28" s="458"/>
      <c r="S28" s="458"/>
      <c r="T28" s="458"/>
      <c r="U28" s="458"/>
      <c r="V28" s="458"/>
      <c r="W28" s="458"/>
    </row>
    <row r="29" spans="2:23" x14ac:dyDescent="0.2">
      <c r="B29" s="732"/>
      <c r="C29" s="453" t="s">
        <v>1420</v>
      </c>
      <c r="D29" s="455"/>
      <c r="E29" s="456"/>
      <c r="F29" s="457">
        <v>34</v>
      </c>
      <c r="G29" s="716"/>
      <c r="H29" s="716"/>
      <c r="I29" s="716"/>
      <c r="J29" s="733">
        <f>SUM(G29:I29)</f>
        <v>0</v>
      </c>
      <c r="K29" s="458"/>
      <c r="M29" s="716"/>
      <c r="N29" s="716"/>
      <c r="O29" s="716"/>
      <c r="P29" s="734">
        <f>SUM(M29:O29)</f>
        <v>0</v>
      </c>
      <c r="Q29" s="458"/>
      <c r="S29" s="735">
        <f>G29+M29</f>
        <v>0</v>
      </c>
      <c r="T29" s="735">
        <f>H29+N29</f>
        <v>0</v>
      </c>
      <c r="U29" s="735">
        <f>I29+O29</f>
        <v>0</v>
      </c>
      <c r="V29" s="139">
        <f>J29+P29</f>
        <v>0</v>
      </c>
      <c r="W29" s="458"/>
    </row>
    <row r="30" spans="2:23" x14ac:dyDescent="0.2">
      <c r="B30" s="732"/>
      <c r="C30" s="453" t="s">
        <v>1421</v>
      </c>
      <c r="D30" s="455"/>
      <c r="E30" s="456"/>
      <c r="F30" s="457">
        <v>35</v>
      </c>
      <c r="G30" s="458"/>
      <c r="H30" s="458"/>
      <c r="I30" s="458"/>
      <c r="J30" s="458"/>
      <c r="K30" s="458"/>
      <c r="M30" s="458"/>
      <c r="N30" s="458"/>
      <c r="O30" s="458"/>
      <c r="P30" s="458"/>
      <c r="Q30" s="458"/>
      <c r="S30" s="458"/>
      <c r="T30" s="458"/>
      <c r="U30" s="458"/>
      <c r="V30" s="458"/>
      <c r="W30" s="458"/>
    </row>
    <row r="31" spans="2:23" x14ac:dyDescent="0.2">
      <c r="B31" s="732"/>
      <c r="C31" s="453" t="s">
        <v>1422</v>
      </c>
      <c r="D31" s="455"/>
      <c r="E31" s="456"/>
      <c r="F31" s="457">
        <v>36</v>
      </c>
      <c r="G31" s="716"/>
      <c r="H31" s="716"/>
      <c r="I31" s="716"/>
      <c r="J31" s="733">
        <f>SUM(G31:I31)</f>
        <v>0</v>
      </c>
      <c r="K31" s="458"/>
      <c r="M31" s="716"/>
      <c r="N31" s="716"/>
      <c r="O31" s="716"/>
      <c r="P31" s="734">
        <f>SUM(M31:O31)</f>
        <v>0</v>
      </c>
      <c r="Q31" s="458"/>
      <c r="S31" s="735">
        <f t="shared" ref="S31:S38" si="4">G31+M31</f>
        <v>0</v>
      </c>
      <c r="T31" s="735">
        <f t="shared" si="3"/>
        <v>0</v>
      </c>
      <c r="U31" s="735">
        <f t="shared" si="3"/>
        <v>0</v>
      </c>
      <c r="V31" s="139">
        <f t="shared" si="3"/>
        <v>0</v>
      </c>
      <c r="W31" s="458"/>
    </row>
    <row r="32" spans="2:23" x14ac:dyDescent="0.2">
      <c r="B32" s="732" t="s">
        <v>903</v>
      </c>
      <c r="C32" s="453"/>
      <c r="D32" s="455"/>
      <c r="E32" s="456"/>
      <c r="F32" s="457">
        <v>37</v>
      </c>
      <c r="G32" s="733">
        <f>SUBTOTAL(9,G33:G34)</f>
        <v>0</v>
      </c>
      <c r="H32" s="733">
        <f>SUBTOTAL(9,H33:H34)</f>
        <v>0</v>
      </c>
      <c r="I32" s="733">
        <f>SUBTOTAL(9,I33:I34)</f>
        <v>0</v>
      </c>
      <c r="J32" s="733">
        <f>SUBTOTAL(9,J33:J34)</f>
        <v>0</v>
      </c>
      <c r="K32" s="458"/>
      <c r="M32" s="733">
        <f>SUBTOTAL(9,M33:M34)</f>
        <v>0</v>
      </c>
      <c r="N32" s="733">
        <f>SUBTOTAL(9,N33:N34)</f>
        <v>0</v>
      </c>
      <c r="O32" s="733">
        <f>SUBTOTAL(9,O33:O34)</f>
        <v>0</v>
      </c>
      <c r="P32" s="733">
        <f>SUBTOTAL(9,P33:P34)</f>
        <v>0</v>
      </c>
      <c r="Q32" s="458"/>
      <c r="S32" s="735">
        <f t="shared" si="4"/>
        <v>0</v>
      </c>
      <c r="T32" s="735">
        <f t="shared" si="3"/>
        <v>0</v>
      </c>
      <c r="U32" s="735">
        <f t="shared" si="3"/>
        <v>0</v>
      </c>
      <c r="V32" s="139">
        <f t="shared" si="3"/>
        <v>0</v>
      </c>
      <c r="W32" s="458"/>
    </row>
    <row r="33" spans="2:23" x14ac:dyDescent="0.2">
      <c r="B33" s="732"/>
      <c r="C33" s="453" t="s">
        <v>1423</v>
      </c>
      <c r="D33" s="455"/>
      <c r="E33" s="456"/>
      <c r="F33" s="457">
        <v>38</v>
      </c>
      <c r="G33" s="716"/>
      <c r="H33" s="716"/>
      <c r="I33" s="716"/>
      <c r="J33" s="733">
        <f t="shared" ref="J33:J38" si="5">SUM(G33:I33)</f>
        <v>0</v>
      </c>
      <c r="K33" s="458"/>
      <c r="M33" s="716"/>
      <c r="N33" s="716"/>
      <c r="O33" s="716"/>
      <c r="P33" s="734">
        <f t="shared" ref="P33:P38" si="6">SUM(M33:O33)</f>
        <v>0</v>
      </c>
      <c r="Q33" s="458"/>
      <c r="S33" s="735">
        <f t="shared" si="4"/>
        <v>0</v>
      </c>
      <c r="T33" s="735">
        <f t="shared" si="3"/>
        <v>0</v>
      </c>
      <c r="U33" s="735">
        <f t="shared" si="3"/>
        <v>0</v>
      </c>
      <c r="V33" s="139">
        <f t="shared" si="3"/>
        <v>0</v>
      </c>
      <c r="W33" s="458"/>
    </row>
    <row r="34" spans="2:23" x14ac:dyDescent="0.2">
      <c r="B34" s="736"/>
      <c r="C34" s="453" t="s">
        <v>1470</v>
      </c>
      <c r="D34" s="455"/>
      <c r="E34" s="456"/>
      <c r="F34" s="457">
        <v>39</v>
      </c>
      <c r="G34" s="458"/>
      <c r="H34" s="458"/>
      <c r="I34" s="458"/>
      <c r="J34" s="458"/>
      <c r="K34" s="458"/>
      <c r="M34" s="458"/>
      <c r="N34" s="458"/>
      <c r="O34" s="458"/>
      <c r="P34" s="458"/>
      <c r="Q34" s="458"/>
      <c r="S34" s="458"/>
      <c r="T34" s="458"/>
      <c r="U34" s="458"/>
      <c r="V34" s="458"/>
      <c r="W34" s="458"/>
    </row>
    <row r="35" spans="2:23" x14ac:dyDescent="0.2">
      <c r="B35" s="736" t="s">
        <v>1471</v>
      </c>
      <c r="C35" s="453"/>
      <c r="D35" s="455"/>
      <c r="E35" s="456"/>
      <c r="F35" s="457">
        <v>40</v>
      </c>
      <c r="G35" s="716"/>
      <c r="H35" s="716"/>
      <c r="I35" s="716"/>
      <c r="J35" s="733">
        <f t="shared" si="5"/>
        <v>0</v>
      </c>
      <c r="K35" s="458"/>
      <c r="M35" s="716"/>
      <c r="N35" s="716"/>
      <c r="O35" s="716"/>
      <c r="P35" s="734">
        <f t="shared" si="6"/>
        <v>0</v>
      </c>
      <c r="Q35" s="458"/>
      <c r="S35" s="735">
        <f t="shared" si="4"/>
        <v>0</v>
      </c>
      <c r="T35" s="735">
        <f t="shared" si="3"/>
        <v>0</v>
      </c>
      <c r="U35" s="735">
        <f t="shared" si="3"/>
        <v>0</v>
      </c>
      <c r="V35" s="139">
        <f t="shared" si="3"/>
        <v>0</v>
      </c>
      <c r="W35" s="458"/>
    </row>
    <row r="36" spans="2:23" x14ac:dyDescent="0.2">
      <c r="B36" s="732" t="s">
        <v>1472</v>
      </c>
      <c r="C36" s="453"/>
      <c r="D36" s="455"/>
      <c r="E36" s="456"/>
      <c r="F36" s="457">
        <v>41</v>
      </c>
      <c r="G36" s="716"/>
      <c r="H36" s="716"/>
      <c r="I36" s="716"/>
      <c r="J36" s="733">
        <f t="shared" si="5"/>
        <v>0</v>
      </c>
      <c r="K36" s="458"/>
      <c r="M36" s="716"/>
      <c r="N36" s="716"/>
      <c r="O36" s="716"/>
      <c r="P36" s="734">
        <f t="shared" si="6"/>
        <v>0</v>
      </c>
      <c r="Q36" s="458"/>
      <c r="S36" s="735">
        <f t="shared" si="4"/>
        <v>0</v>
      </c>
      <c r="T36" s="735">
        <f t="shared" si="3"/>
        <v>0</v>
      </c>
      <c r="U36" s="735">
        <f t="shared" si="3"/>
        <v>0</v>
      </c>
      <c r="V36" s="139">
        <f t="shared" si="3"/>
        <v>0</v>
      </c>
      <c r="W36" s="458"/>
    </row>
    <row r="37" spans="2:23" x14ac:dyDescent="0.2">
      <c r="B37" s="732" t="s">
        <v>1385</v>
      </c>
      <c r="C37" s="453"/>
      <c r="D37" s="455"/>
      <c r="E37" s="456"/>
      <c r="F37" s="457">
        <v>42</v>
      </c>
      <c r="G37" s="716"/>
      <c r="H37" s="716"/>
      <c r="I37" s="716"/>
      <c r="J37" s="733">
        <f t="shared" si="5"/>
        <v>0</v>
      </c>
      <c r="K37" s="458"/>
      <c r="M37" s="716"/>
      <c r="N37" s="716"/>
      <c r="O37" s="716"/>
      <c r="P37" s="734">
        <f t="shared" si="6"/>
        <v>0</v>
      </c>
      <c r="Q37" s="458"/>
      <c r="S37" s="735">
        <f t="shared" si="4"/>
        <v>0</v>
      </c>
      <c r="T37" s="735">
        <f t="shared" si="3"/>
        <v>0</v>
      </c>
      <c r="U37" s="735">
        <f t="shared" si="3"/>
        <v>0</v>
      </c>
      <c r="V37" s="139">
        <f t="shared" si="3"/>
        <v>0</v>
      </c>
      <c r="W37" s="458"/>
    </row>
    <row r="38" spans="2:23" x14ac:dyDescent="0.2">
      <c r="B38" s="737" t="s">
        <v>1473</v>
      </c>
      <c r="C38" s="291"/>
      <c r="D38" s="459"/>
      <c r="E38" s="370"/>
      <c r="F38" s="457">
        <v>43</v>
      </c>
      <c r="G38" s="716"/>
      <c r="H38" s="716"/>
      <c r="I38" s="716"/>
      <c r="J38" s="733">
        <f t="shared" si="5"/>
        <v>0</v>
      </c>
      <c r="K38" s="458"/>
      <c r="M38" s="716"/>
      <c r="N38" s="716"/>
      <c r="O38" s="716"/>
      <c r="P38" s="734">
        <f t="shared" si="6"/>
        <v>0</v>
      </c>
      <c r="Q38" s="458"/>
      <c r="S38" s="735">
        <f t="shared" si="4"/>
        <v>0</v>
      </c>
      <c r="T38" s="735">
        <f t="shared" si="3"/>
        <v>0</v>
      </c>
      <c r="U38" s="735">
        <f t="shared" si="3"/>
        <v>0</v>
      </c>
      <c r="V38" s="462">
        <f t="shared" si="3"/>
        <v>0</v>
      </c>
      <c r="W38" s="458"/>
    </row>
    <row r="39" spans="2:23" ht="14.25" x14ac:dyDescent="0.2">
      <c r="B39" s="460" t="s">
        <v>904</v>
      </c>
      <c r="C39" s="275"/>
      <c r="D39" s="261"/>
      <c r="E39" s="261"/>
      <c r="F39" s="234">
        <v>49</v>
      </c>
      <c r="G39" s="139">
        <f>SUBTOTAL(9,G26:G38)</f>
        <v>0</v>
      </c>
      <c r="H39" s="139">
        <f>SUBTOTAL(9,H26:H38)</f>
        <v>0</v>
      </c>
      <c r="I39" s="139">
        <f>SUBTOTAL(9,I26:I38)</f>
        <v>0</v>
      </c>
      <c r="J39" s="139">
        <f>SUBTOTAL(9,J26:J38)</f>
        <v>0</v>
      </c>
      <c r="K39" s="458"/>
      <c r="M39" s="139">
        <f>SUBTOTAL(9,M26:M38)</f>
        <v>0</v>
      </c>
      <c r="N39" s="139">
        <f>SUBTOTAL(9,N26:N38)</f>
        <v>0</v>
      </c>
      <c r="O39" s="139">
        <f>SUBTOTAL(9,O26:O38)</f>
        <v>0</v>
      </c>
      <c r="P39" s="139">
        <f>SUBTOTAL(9,P26:P38)</f>
        <v>0</v>
      </c>
      <c r="Q39" s="458"/>
      <c r="S39" s="139">
        <f>G39+M39</f>
        <v>0</v>
      </c>
      <c r="T39" s="139">
        <f t="shared" si="3"/>
        <v>0</v>
      </c>
      <c r="U39" s="138">
        <f t="shared" si="3"/>
        <v>0</v>
      </c>
      <c r="V39" s="139">
        <f>J39+P39</f>
        <v>0</v>
      </c>
      <c r="W39" s="458"/>
    </row>
    <row r="41" spans="2:23" x14ac:dyDescent="0.2">
      <c r="B41" s="250" t="s">
        <v>258</v>
      </c>
      <c r="C41" s="247"/>
      <c r="D41" s="247"/>
      <c r="E41" s="247"/>
      <c r="F41" s="730"/>
      <c r="G41" s="731"/>
      <c r="H41" s="731"/>
      <c r="I41" s="731"/>
      <c r="J41" s="731"/>
      <c r="M41" s="731"/>
      <c r="N41" s="731"/>
      <c r="O41" s="731"/>
      <c r="P41" s="731"/>
      <c r="S41" s="731"/>
      <c r="T41" s="731"/>
      <c r="U41" s="731"/>
      <c r="V41" s="278"/>
      <c r="W41" s="278"/>
    </row>
    <row r="42" spans="2:23" x14ac:dyDescent="0.2">
      <c r="B42" s="732" t="s">
        <v>842</v>
      </c>
      <c r="C42" s="453"/>
      <c r="D42" s="455"/>
      <c r="E42" s="456"/>
      <c r="F42" s="457">
        <v>51</v>
      </c>
      <c r="G42" s="733">
        <f t="shared" ref="G42:J53" si="7">SUM(G10+G26)</f>
        <v>0</v>
      </c>
      <c r="H42" s="733">
        <f t="shared" si="7"/>
        <v>0</v>
      </c>
      <c r="I42" s="738">
        <f t="shared" si="7"/>
        <v>0</v>
      </c>
      <c r="J42" s="735">
        <f t="shared" si="7"/>
        <v>0</v>
      </c>
      <c r="K42" s="463" t="s">
        <v>1510</v>
      </c>
      <c r="M42" s="733">
        <f t="shared" ref="M42:P54" si="8">SUM(M10+M26)</f>
        <v>0</v>
      </c>
      <c r="N42" s="733">
        <f t="shared" si="8"/>
        <v>0</v>
      </c>
      <c r="O42" s="738">
        <f t="shared" si="8"/>
        <v>0</v>
      </c>
      <c r="P42" s="735">
        <f t="shared" si="8"/>
        <v>0</v>
      </c>
      <c r="Q42" s="463" t="s">
        <v>1511</v>
      </c>
      <c r="S42" s="735">
        <f t="shared" ref="S42:V53" si="9">S10+S26</f>
        <v>0</v>
      </c>
      <c r="T42" s="735">
        <f t="shared" si="9"/>
        <v>0</v>
      </c>
      <c r="U42" s="735">
        <f t="shared" si="9"/>
        <v>0</v>
      </c>
      <c r="V42" s="139">
        <f t="shared" si="9"/>
        <v>0</v>
      </c>
      <c r="W42" s="458"/>
    </row>
    <row r="43" spans="2:23" x14ac:dyDescent="0.2">
      <c r="B43" s="732" t="s">
        <v>905</v>
      </c>
      <c r="C43" s="453"/>
      <c r="D43" s="455"/>
      <c r="E43" s="456"/>
      <c r="F43" s="457">
        <v>52</v>
      </c>
      <c r="G43" s="733">
        <f t="shared" si="7"/>
        <v>0</v>
      </c>
      <c r="H43" s="733">
        <f t="shared" si="7"/>
        <v>0</v>
      </c>
      <c r="I43" s="738">
        <f t="shared" si="7"/>
        <v>0</v>
      </c>
      <c r="J43" s="735">
        <f t="shared" si="7"/>
        <v>0</v>
      </c>
      <c r="K43" s="458"/>
      <c r="M43" s="733">
        <f t="shared" si="8"/>
        <v>0</v>
      </c>
      <c r="N43" s="733">
        <f t="shared" si="8"/>
        <v>0</v>
      </c>
      <c r="O43" s="738">
        <f t="shared" si="8"/>
        <v>0</v>
      </c>
      <c r="P43" s="735">
        <f t="shared" si="8"/>
        <v>0</v>
      </c>
      <c r="Q43" s="458"/>
      <c r="S43" s="735">
        <f t="shared" si="9"/>
        <v>0</v>
      </c>
      <c r="T43" s="735">
        <f t="shared" si="9"/>
        <v>0</v>
      </c>
      <c r="U43" s="735">
        <f t="shared" si="9"/>
        <v>0</v>
      </c>
      <c r="V43" s="139">
        <f t="shared" si="9"/>
        <v>0</v>
      </c>
      <c r="W43" s="458"/>
    </row>
    <row r="44" spans="2:23" x14ac:dyDescent="0.2">
      <c r="B44" s="732"/>
      <c r="C44" s="453" t="s">
        <v>1419</v>
      </c>
      <c r="D44" s="455"/>
      <c r="E44" s="456"/>
      <c r="F44" s="457">
        <v>53</v>
      </c>
      <c r="G44" s="733">
        <f t="shared" si="7"/>
        <v>0</v>
      </c>
      <c r="H44" s="733">
        <f t="shared" si="7"/>
        <v>0</v>
      </c>
      <c r="I44" s="738">
        <f t="shared" si="7"/>
        <v>0</v>
      </c>
      <c r="J44" s="735">
        <f t="shared" si="7"/>
        <v>0</v>
      </c>
      <c r="K44" s="463" t="s">
        <v>1510</v>
      </c>
      <c r="M44" s="733">
        <f t="shared" si="8"/>
        <v>0</v>
      </c>
      <c r="N44" s="733">
        <f t="shared" si="8"/>
        <v>0</v>
      </c>
      <c r="O44" s="738">
        <f t="shared" si="8"/>
        <v>0</v>
      </c>
      <c r="P44" s="735">
        <f t="shared" si="8"/>
        <v>0</v>
      </c>
      <c r="Q44" s="463" t="s">
        <v>1511</v>
      </c>
      <c r="S44" s="735">
        <f t="shared" si="9"/>
        <v>0</v>
      </c>
      <c r="T44" s="735">
        <f t="shared" si="9"/>
        <v>0</v>
      </c>
      <c r="U44" s="735">
        <f t="shared" si="9"/>
        <v>0</v>
      </c>
      <c r="V44" s="139">
        <f t="shared" si="9"/>
        <v>0</v>
      </c>
      <c r="W44" s="458"/>
    </row>
    <row r="45" spans="2:23" x14ac:dyDescent="0.2">
      <c r="B45" s="732"/>
      <c r="C45" s="453" t="s">
        <v>1420</v>
      </c>
      <c r="D45" s="455"/>
      <c r="E45" s="456"/>
      <c r="F45" s="457">
        <v>54</v>
      </c>
      <c r="G45" s="733">
        <f t="shared" si="7"/>
        <v>0</v>
      </c>
      <c r="H45" s="733">
        <f t="shared" si="7"/>
        <v>0</v>
      </c>
      <c r="I45" s="738">
        <f t="shared" si="7"/>
        <v>0</v>
      </c>
      <c r="J45" s="735">
        <f t="shared" si="7"/>
        <v>0</v>
      </c>
      <c r="K45" s="463" t="s">
        <v>1512</v>
      </c>
      <c r="M45" s="733">
        <f>SUM(M13+M29)</f>
        <v>0</v>
      </c>
      <c r="N45" s="733">
        <f>SUM(N13+N29)</f>
        <v>0</v>
      </c>
      <c r="O45" s="738">
        <f>SUM(O13+O29)</f>
        <v>0</v>
      </c>
      <c r="P45" s="735">
        <f t="shared" si="8"/>
        <v>0</v>
      </c>
      <c r="Q45" s="463" t="s">
        <v>1512</v>
      </c>
      <c r="S45" s="735">
        <f t="shared" si="9"/>
        <v>0</v>
      </c>
      <c r="T45" s="735">
        <f t="shared" si="9"/>
        <v>0</v>
      </c>
      <c r="U45" s="735">
        <f t="shared" si="9"/>
        <v>0</v>
      </c>
      <c r="V45" s="139">
        <f t="shared" si="9"/>
        <v>0</v>
      </c>
      <c r="W45" s="458"/>
    </row>
    <row r="46" spans="2:23" x14ac:dyDescent="0.2">
      <c r="B46" s="732"/>
      <c r="C46" s="453" t="s">
        <v>1421</v>
      </c>
      <c r="D46" s="455"/>
      <c r="E46" s="456"/>
      <c r="F46" s="457">
        <v>55</v>
      </c>
      <c r="G46" s="733">
        <f t="shared" si="7"/>
        <v>0</v>
      </c>
      <c r="H46" s="733">
        <f t="shared" si="7"/>
        <v>0</v>
      </c>
      <c r="I46" s="738">
        <f t="shared" si="7"/>
        <v>0</v>
      </c>
      <c r="J46" s="735">
        <f t="shared" si="7"/>
        <v>0</v>
      </c>
      <c r="K46" s="463" t="s">
        <v>1512</v>
      </c>
      <c r="M46" s="733">
        <f t="shared" si="8"/>
        <v>0</v>
      </c>
      <c r="N46" s="733">
        <f t="shared" si="8"/>
        <v>0</v>
      </c>
      <c r="O46" s="738">
        <f t="shared" si="8"/>
        <v>0</v>
      </c>
      <c r="P46" s="735">
        <f t="shared" si="8"/>
        <v>0</v>
      </c>
      <c r="Q46" s="463" t="s">
        <v>1512</v>
      </c>
      <c r="S46" s="735">
        <f t="shared" si="9"/>
        <v>0</v>
      </c>
      <c r="T46" s="735">
        <f t="shared" si="9"/>
        <v>0</v>
      </c>
      <c r="U46" s="735">
        <f t="shared" si="9"/>
        <v>0</v>
      </c>
      <c r="V46" s="139">
        <f t="shared" si="9"/>
        <v>0</v>
      </c>
      <c r="W46" s="458"/>
    </row>
    <row r="47" spans="2:23" x14ac:dyDescent="0.2">
      <c r="B47" s="732"/>
      <c r="C47" s="453" t="s">
        <v>1422</v>
      </c>
      <c r="D47" s="455"/>
      <c r="E47" s="456"/>
      <c r="F47" s="457">
        <v>56</v>
      </c>
      <c r="G47" s="733">
        <f t="shared" si="7"/>
        <v>0</v>
      </c>
      <c r="H47" s="733">
        <f t="shared" si="7"/>
        <v>0</v>
      </c>
      <c r="I47" s="738">
        <f t="shared" si="7"/>
        <v>0</v>
      </c>
      <c r="J47" s="735">
        <f t="shared" si="7"/>
        <v>0</v>
      </c>
      <c r="K47" s="463" t="s">
        <v>1512</v>
      </c>
      <c r="M47" s="733">
        <f t="shared" si="8"/>
        <v>0</v>
      </c>
      <c r="N47" s="733">
        <f t="shared" si="8"/>
        <v>0</v>
      </c>
      <c r="O47" s="738">
        <f t="shared" si="8"/>
        <v>0</v>
      </c>
      <c r="P47" s="735">
        <f t="shared" si="8"/>
        <v>0</v>
      </c>
      <c r="Q47" s="463" t="s">
        <v>1512</v>
      </c>
      <c r="S47" s="735">
        <f t="shared" si="9"/>
        <v>0</v>
      </c>
      <c r="T47" s="735">
        <f t="shared" si="9"/>
        <v>0</v>
      </c>
      <c r="U47" s="735">
        <f t="shared" si="9"/>
        <v>0</v>
      </c>
      <c r="V47" s="139">
        <f t="shared" si="9"/>
        <v>0</v>
      </c>
      <c r="W47" s="458"/>
    </row>
    <row r="48" spans="2:23" x14ac:dyDescent="0.2">
      <c r="B48" s="732" t="s">
        <v>906</v>
      </c>
      <c r="C48" s="453"/>
      <c r="D48" s="455"/>
      <c r="E48" s="456"/>
      <c r="F48" s="457">
        <v>57</v>
      </c>
      <c r="G48" s="733">
        <f t="shared" si="7"/>
        <v>0</v>
      </c>
      <c r="H48" s="733">
        <f t="shared" si="7"/>
        <v>0</v>
      </c>
      <c r="I48" s="738">
        <f t="shared" si="7"/>
        <v>0</v>
      </c>
      <c r="J48" s="735">
        <f t="shared" si="7"/>
        <v>0</v>
      </c>
      <c r="K48" s="458"/>
      <c r="M48" s="733">
        <f t="shared" si="8"/>
        <v>0</v>
      </c>
      <c r="N48" s="733">
        <f t="shared" si="8"/>
        <v>0</v>
      </c>
      <c r="O48" s="738">
        <f t="shared" si="8"/>
        <v>0</v>
      </c>
      <c r="P48" s="735">
        <f t="shared" si="8"/>
        <v>0</v>
      </c>
      <c r="Q48" s="458"/>
      <c r="S48" s="735">
        <f t="shared" si="9"/>
        <v>0</v>
      </c>
      <c r="T48" s="735">
        <f t="shared" si="9"/>
        <v>0</v>
      </c>
      <c r="U48" s="735">
        <f t="shared" si="9"/>
        <v>0</v>
      </c>
      <c r="V48" s="139">
        <f t="shared" si="9"/>
        <v>0</v>
      </c>
      <c r="W48" s="458"/>
    </row>
    <row r="49" spans="2:23" x14ac:dyDescent="0.2">
      <c r="B49" s="732"/>
      <c r="C49" s="453" t="s">
        <v>1423</v>
      </c>
      <c r="D49" s="455"/>
      <c r="E49" s="456"/>
      <c r="F49" s="457">
        <v>58</v>
      </c>
      <c r="G49" s="733">
        <f t="shared" si="7"/>
        <v>0</v>
      </c>
      <c r="H49" s="733">
        <f t="shared" si="7"/>
        <v>0</v>
      </c>
      <c r="I49" s="738">
        <f t="shared" si="7"/>
        <v>0</v>
      </c>
      <c r="J49" s="735">
        <f t="shared" si="7"/>
        <v>0</v>
      </c>
      <c r="K49" s="464" t="s">
        <v>1062</v>
      </c>
      <c r="M49" s="733">
        <f t="shared" si="8"/>
        <v>0</v>
      </c>
      <c r="N49" s="733">
        <f t="shared" si="8"/>
        <v>0</v>
      </c>
      <c r="O49" s="738">
        <f t="shared" si="8"/>
        <v>0</v>
      </c>
      <c r="P49" s="735">
        <f t="shared" si="8"/>
        <v>0</v>
      </c>
      <c r="Q49" s="464" t="s">
        <v>1512</v>
      </c>
      <c r="S49" s="735">
        <f t="shared" si="9"/>
        <v>0</v>
      </c>
      <c r="T49" s="735">
        <f t="shared" si="9"/>
        <v>0</v>
      </c>
      <c r="U49" s="735">
        <f t="shared" si="9"/>
        <v>0</v>
      </c>
      <c r="V49" s="139">
        <f t="shared" si="9"/>
        <v>0</v>
      </c>
      <c r="W49" s="458"/>
    </row>
    <row r="50" spans="2:23" x14ac:dyDescent="0.2">
      <c r="B50" s="736"/>
      <c r="C50" s="453" t="s">
        <v>1470</v>
      </c>
      <c r="D50" s="455"/>
      <c r="E50" s="456"/>
      <c r="F50" s="457">
        <v>59</v>
      </c>
      <c r="G50" s="458"/>
      <c r="H50" s="458"/>
      <c r="I50" s="458"/>
      <c r="J50" s="458"/>
      <c r="K50" s="458"/>
      <c r="M50" s="734">
        <f t="shared" si="8"/>
        <v>0</v>
      </c>
      <c r="N50" s="733">
        <f t="shared" si="8"/>
        <v>0</v>
      </c>
      <c r="O50" s="739">
        <f t="shared" si="8"/>
        <v>0</v>
      </c>
      <c r="P50" s="735">
        <f t="shared" si="8"/>
        <v>0</v>
      </c>
      <c r="Q50" s="464" t="s">
        <v>1512</v>
      </c>
      <c r="S50" s="735">
        <f t="shared" si="9"/>
        <v>0</v>
      </c>
      <c r="T50" s="735">
        <f t="shared" si="9"/>
        <v>0</v>
      </c>
      <c r="U50" s="735">
        <f t="shared" si="9"/>
        <v>0</v>
      </c>
      <c r="V50" s="139">
        <f t="shared" si="9"/>
        <v>0</v>
      </c>
      <c r="W50" s="458"/>
    </row>
    <row r="51" spans="2:23" ht="14.25" x14ac:dyDescent="0.2">
      <c r="B51" s="736" t="s">
        <v>1535</v>
      </c>
      <c r="C51" s="453"/>
      <c r="D51" s="455"/>
      <c r="E51" s="456"/>
      <c r="F51" s="457">
        <v>60</v>
      </c>
      <c r="G51" s="735">
        <f t="shared" si="7"/>
        <v>0</v>
      </c>
      <c r="H51" s="740">
        <f t="shared" si="7"/>
        <v>0</v>
      </c>
      <c r="I51" s="741">
        <f t="shared" si="7"/>
        <v>0</v>
      </c>
      <c r="J51" s="735">
        <f t="shared" si="7"/>
        <v>0</v>
      </c>
      <c r="K51" s="458"/>
      <c r="M51" s="735">
        <f t="shared" si="8"/>
        <v>0</v>
      </c>
      <c r="N51" s="740">
        <f t="shared" si="8"/>
        <v>0</v>
      </c>
      <c r="O51" s="741">
        <f t="shared" si="8"/>
        <v>0</v>
      </c>
      <c r="P51" s="735">
        <f t="shared" si="8"/>
        <v>0</v>
      </c>
      <c r="Q51" s="458"/>
      <c r="S51" s="735">
        <f t="shared" si="9"/>
        <v>0</v>
      </c>
      <c r="T51" s="735">
        <f t="shared" si="9"/>
        <v>0</v>
      </c>
      <c r="U51" s="735">
        <f t="shared" si="9"/>
        <v>0</v>
      </c>
      <c r="V51" s="139">
        <f t="shared" si="9"/>
        <v>0</v>
      </c>
      <c r="W51" s="458"/>
    </row>
    <row r="52" spans="2:23" x14ac:dyDescent="0.2">
      <c r="B52" s="732" t="s">
        <v>1472</v>
      </c>
      <c r="C52" s="453"/>
      <c r="D52" s="455"/>
      <c r="E52" s="456"/>
      <c r="F52" s="457">
        <v>61</v>
      </c>
      <c r="G52" s="742">
        <f t="shared" si="7"/>
        <v>0</v>
      </c>
      <c r="H52" s="733">
        <f t="shared" si="7"/>
        <v>0</v>
      </c>
      <c r="I52" s="743">
        <f t="shared" si="7"/>
        <v>0</v>
      </c>
      <c r="J52" s="735">
        <f t="shared" si="7"/>
        <v>0</v>
      </c>
      <c r="K52" s="463" t="s">
        <v>1513</v>
      </c>
      <c r="M52" s="742">
        <f t="shared" si="8"/>
        <v>0</v>
      </c>
      <c r="N52" s="733">
        <f t="shared" si="8"/>
        <v>0</v>
      </c>
      <c r="O52" s="743">
        <f t="shared" si="8"/>
        <v>0</v>
      </c>
      <c r="P52" s="735">
        <f t="shared" si="8"/>
        <v>0</v>
      </c>
      <c r="Q52" s="463" t="s">
        <v>1513</v>
      </c>
      <c r="S52" s="735">
        <f t="shared" si="9"/>
        <v>0</v>
      </c>
      <c r="T52" s="735">
        <f t="shared" si="9"/>
        <v>0</v>
      </c>
      <c r="U52" s="735">
        <f t="shared" si="9"/>
        <v>0</v>
      </c>
      <c r="V52" s="139">
        <f t="shared" si="9"/>
        <v>0</v>
      </c>
      <c r="W52" s="458"/>
    </row>
    <row r="53" spans="2:23" x14ac:dyDescent="0.2">
      <c r="B53" s="732" t="s">
        <v>1385</v>
      </c>
      <c r="C53" s="453"/>
      <c r="D53" s="455"/>
      <c r="E53" s="456"/>
      <c r="F53" s="457">
        <v>62</v>
      </c>
      <c r="G53" s="733">
        <f t="shared" si="7"/>
        <v>0</v>
      </c>
      <c r="H53" s="733">
        <f t="shared" si="7"/>
        <v>0</v>
      </c>
      <c r="I53" s="738">
        <f t="shared" si="7"/>
        <v>0</v>
      </c>
      <c r="J53" s="735">
        <f t="shared" si="7"/>
        <v>0</v>
      </c>
      <c r="K53" s="464" t="s">
        <v>1062</v>
      </c>
      <c r="M53" s="733">
        <f t="shared" si="8"/>
        <v>0</v>
      </c>
      <c r="N53" s="733">
        <f t="shared" si="8"/>
        <v>0</v>
      </c>
      <c r="O53" s="738">
        <f t="shared" si="8"/>
        <v>0</v>
      </c>
      <c r="P53" s="735">
        <f t="shared" si="8"/>
        <v>0</v>
      </c>
      <c r="Q53" s="464" t="s">
        <v>1512</v>
      </c>
      <c r="S53" s="735">
        <f t="shared" si="9"/>
        <v>0</v>
      </c>
      <c r="T53" s="735">
        <f t="shared" si="9"/>
        <v>0</v>
      </c>
      <c r="U53" s="735">
        <f t="shared" si="9"/>
        <v>0</v>
      </c>
      <c r="V53" s="139">
        <f t="shared" si="9"/>
        <v>0</v>
      </c>
      <c r="W53" s="458"/>
    </row>
    <row r="54" spans="2:23" x14ac:dyDescent="0.2">
      <c r="B54" s="737" t="s">
        <v>1473</v>
      </c>
      <c r="C54" s="291"/>
      <c r="D54" s="459"/>
      <c r="E54" s="370"/>
      <c r="F54" s="457">
        <v>63</v>
      </c>
      <c r="G54" s="733">
        <f>SUM(G22+G38)</f>
        <v>0</v>
      </c>
      <c r="H54" s="733">
        <f>SUM(H22+H38)</f>
        <v>0</v>
      </c>
      <c r="I54" s="738">
        <f>SUM(I22+I38)</f>
        <v>0</v>
      </c>
      <c r="J54" s="735">
        <f>SUM(J22+J38)</f>
        <v>0</v>
      </c>
      <c r="K54" s="463" t="s">
        <v>1513</v>
      </c>
      <c r="M54" s="733">
        <f t="shared" si="8"/>
        <v>0</v>
      </c>
      <c r="N54" s="733">
        <f t="shared" si="8"/>
        <v>0</v>
      </c>
      <c r="O54" s="738">
        <f t="shared" si="8"/>
        <v>0</v>
      </c>
      <c r="P54" s="735">
        <f t="shared" si="8"/>
        <v>0</v>
      </c>
      <c r="Q54" s="463" t="s">
        <v>1513</v>
      </c>
      <c r="S54" s="734">
        <f>S22+S38</f>
        <v>0</v>
      </c>
      <c r="T54" s="735">
        <f>T22+T38</f>
        <v>0</v>
      </c>
      <c r="U54" s="735">
        <f>U22+U38</f>
        <v>0</v>
      </c>
      <c r="V54" s="139">
        <f>V22+V38</f>
        <v>0</v>
      </c>
      <c r="W54" s="458"/>
    </row>
    <row r="55" spans="2:23" ht="14.25" x14ac:dyDescent="0.2">
      <c r="B55" s="460" t="s">
        <v>907</v>
      </c>
      <c r="C55" s="275"/>
      <c r="D55" s="261"/>
      <c r="E55" s="261"/>
      <c r="F55" s="234">
        <v>69</v>
      </c>
      <c r="G55" s="139">
        <f>SUM(G23,G39)</f>
        <v>0</v>
      </c>
      <c r="H55" s="139">
        <f>SUM(H23,H39)</f>
        <v>0</v>
      </c>
      <c r="I55" s="139">
        <f>SUM(I23,I39)</f>
        <v>0</v>
      </c>
      <c r="J55" s="139">
        <f>SUM(J23,J39)</f>
        <v>0</v>
      </c>
      <c r="K55" s="458"/>
      <c r="M55" s="139">
        <f>SUM(M23,M39)</f>
        <v>0</v>
      </c>
      <c r="N55" s="139">
        <f>SUM(N23,N39)</f>
        <v>0</v>
      </c>
      <c r="O55" s="139">
        <f>SUM(O23,O39)</f>
        <v>0</v>
      </c>
      <c r="P55" s="139">
        <f>SUM(P23,P39)</f>
        <v>0</v>
      </c>
      <c r="Q55" s="458"/>
      <c r="S55" s="139">
        <f>SUM(S23,S39)</f>
        <v>0</v>
      </c>
      <c r="T55" s="139">
        <f>SUM(T23,T39)</f>
        <v>0</v>
      </c>
      <c r="U55" s="139">
        <f>SUM(U23,U39)</f>
        <v>0</v>
      </c>
      <c r="V55" s="139">
        <f>SUM(V23,V39)</f>
        <v>0</v>
      </c>
      <c r="W55" s="221">
        <v>11</v>
      </c>
    </row>
    <row r="57" spans="2:23" x14ac:dyDescent="0.2">
      <c r="B57" s="250" t="s">
        <v>253</v>
      </c>
      <c r="C57" s="247"/>
      <c r="D57" s="247"/>
      <c r="E57" s="247"/>
      <c r="F57" s="730"/>
      <c r="G57" s="731"/>
      <c r="H57" s="731"/>
      <c r="I57" s="731"/>
      <c r="J57" s="731"/>
      <c r="L57" s="728"/>
      <c r="M57" s="731"/>
      <c r="N57" s="731"/>
      <c r="O57" s="731"/>
      <c r="P57" s="731"/>
      <c r="S57" s="731"/>
      <c r="T57" s="731"/>
      <c r="U57" s="731"/>
      <c r="V57" s="278"/>
      <c r="W57" s="278"/>
    </row>
    <row r="58" spans="2:23" x14ac:dyDescent="0.2">
      <c r="B58" s="732" t="s">
        <v>841</v>
      </c>
      <c r="C58" s="453"/>
      <c r="D58" s="455"/>
      <c r="E58" s="456"/>
      <c r="F58" s="457">
        <v>71</v>
      </c>
      <c r="G58" s="458"/>
      <c r="H58" s="458"/>
      <c r="I58" s="458"/>
      <c r="J58" s="458"/>
      <c r="K58" s="458"/>
      <c r="M58" s="716"/>
      <c r="N58" s="716"/>
      <c r="O58" s="716"/>
      <c r="P58" s="734">
        <f>SUM(M58:O58)</f>
        <v>0</v>
      </c>
      <c r="Q58" s="458"/>
      <c r="S58" s="735">
        <f t="shared" ref="S58:V60" si="10">G58+M58</f>
        <v>0</v>
      </c>
      <c r="T58" s="735">
        <f t="shared" si="10"/>
        <v>0</v>
      </c>
      <c r="U58" s="735">
        <f t="shared" si="10"/>
        <v>0</v>
      </c>
      <c r="V58" s="139">
        <f t="shared" si="10"/>
        <v>0</v>
      </c>
      <c r="W58" s="458"/>
    </row>
    <row r="59" spans="2:23" x14ac:dyDescent="0.2">
      <c r="B59" s="732" t="s">
        <v>878</v>
      </c>
      <c r="C59" s="453"/>
      <c r="D59" s="455"/>
      <c r="E59" s="456"/>
      <c r="F59" s="457">
        <v>72</v>
      </c>
      <c r="G59" s="458"/>
      <c r="H59" s="458"/>
      <c r="I59" s="458"/>
      <c r="J59" s="458"/>
      <c r="K59" s="458"/>
      <c r="M59" s="733">
        <f>SUBTOTAL(9,M60:M63)</f>
        <v>0</v>
      </c>
      <c r="N59" s="733">
        <f>SUBTOTAL(9,N60:N63)</f>
        <v>0</v>
      </c>
      <c r="O59" s="733">
        <f>SUBTOTAL(9,O60:O63)</f>
        <v>0</v>
      </c>
      <c r="P59" s="733">
        <f>SUBTOTAL(9,P60:P63)</f>
        <v>0</v>
      </c>
      <c r="Q59" s="458"/>
      <c r="S59" s="735">
        <f t="shared" si="10"/>
        <v>0</v>
      </c>
      <c r="T59" s="735">
        <f t="shared" si="10"/>
        <v>0</v>
      </c>
      <c r="U59" s="735">
        <f t="shared" si="10"/>
        <v>0</v>
      </c>
      <c r="V59" s="139">
        <f t="shared" si="10"/>
        <v>0</v>
      </c>
      <c r="W59" s="458"/>
    </row>
    <row r="60" spans="2:23" x14ac:dyDescent="0.2">
      <c r="B60" s="732"/>
      <c r="C60" s="453" t="s">
        <v>1419</v>
      </c>
      <c r="D60" s="455"/>
      <c r="E60" s="456"/>
      <c r="F60" s="457">
        <v>73</v>
      </c>
      <c r="G60" s="458"/>
      <c r="H60" s="458"/>
      <c r="I60" s="458"/>
      <c r="J60" s="458"/>
      <c r="K60" s="458"/>
      <c r="M60" s="716"/>
      <c r="N60" s="716"/>
      <c r="O60" s="716"/>
      <c r="P60" s="734">
        <f>SUM(M60:O60)</f>
        <v>0</v>
      </c>
      <c r="Q60" s="458"/>
      <c r="S60" s="735">
        <f t="shared" si="10"/>
        <v>0</v>
      </c>
      <c r="T60" s="735">
        <f t="shared" si="10"/>
        <v>0</v>
      </c>
      <c r="U60" s="735">
        <f t="shared" si="10"/>
        <v>0</v>
      </c>
      <c r="V60" s="139">
        <f t="shared" si="10"/>
        <v>0</v>
      </c>
      <c r="W60" s="458"/>
    </row>
    <row r="61" spans="2:23" x14ac:dyDescent="0.2">
      <c r="B61" s="732"/>
      <c r="C61" s="453" t="s">
        <v>1420</v>
      </c>
      <c r="D61" s="455"/>
      <c r="E61" s="456"/>
      <c r="F61" s="457">
        <v>74</v>
      </c>
      <c r="G61" s="458"/>
      <c r="H61" s="458"/>
      <c r="I61" s="458"/>
      <c r="J61" s="458"/>
      <c r="K61" s="458"/>
      <c r="M61" s="458"/>
      <c r="N61" s="458"/>
      <c r="O61" s="458"/>
      <c r="P61" s="458"/>
      <c r="Q61" s="458"/>
      <c r="S61" s="458"/>
      <c r="T61" s="458"/>
      <c r="U61" s="458"/>
      <c r="V61" s="458"/>
      <c r="W61" s="458"/>
    </row>
    <row r="62" spans="2:23" x14ac:dyDescent="0.2">
      <c r="B62" s="732"/>
      <c r="C62" s="453" t="s">
        <v>1421</v>
      </c>
      <c r="D62" s="455"/>
      <c r="E62" s="456"/>
      <c r="F62" s="457">
        <v>75</v>
      </c>
      <c r="G62" s="458"/>
      <c r="H62" s="458"/>
      <c r="I62" s="458"/>
      <c r="J62" s="458"/>
      <c r="K62" s="458"/>
      <c r="M62" s="716"/>
      <c r="N62" s="716"/>
      <c r="O62" s="716"/>
      <c r="P62" s="734">
        <f>SUM(M62:O62)</f>
        <v>0</v>
      </c>
      <c r="Q62" s="458"/>
      <c r="S62" s="735">
        <f>G62+M62</f>
        <v>0</v>
      </c>
      <c r="T62" s="735">
        <f>H62+N62</f>
        <v>0</v>
      </c>
      <c r="U62" s="735">
        <f>I62+O62</f>
        <v>0</v>
      </c>
      <c r="V62" s="139">
        <f>J62+P62</f>
        <v>0</v>
      </c>
      <c r="W62" s="458"/>
    </row>
    <row r="63" spans="2:23" x14ac:dyDescent="0.2">
      <c r="B63" s="732"/>
      <c r="C63" s="453" t="s">
        <v>1422</v>
      </c>
      <c r="D63" s="455"/>
      <c r="E63" s="456"/>
      <c r="F63" s="457">
        <v>76</v>
      </c>
      <c r="G63" s="458"/>
      <c r="H63" s="458"/>
      <c r="I63" s="458"/>
      <c r="J63" s="458"/>
      <c r="K63" s="458"/>
      <c r="M63" s="458"/>
      <c r="N63" s="458"/>
      <c r="O63" s="458"/>
      <c r="P63" s="458"/>
      <c r="Q63" s="458"/>
      <c r="S63" s="458"/>
      <c r="T63" s="458"/>
      <c r="U63" s="458"/>
      <c r="V63" s="458"/>
      <c r="W63" s="458"/>
    </row>
    <row r="64" spans="2:23" x14ac:dyDescent="0.2">
      <c r="B64" s="732" t="s">
        <v>879</v>
      </c>
      <c r="C64" s="453"/>
      <c r="D64" s="455"/>
      <c r="E64" s="456"/>
      <c r="F64" s="457">
        <v>77</v>
      </c>
      <c r="G64" s="458"/>
      <c r="H64" s="458"/>
      <c r="I64" s="458"/>
      <c r="J64" s="458"/>
      <c r="K64" s="458"/>
      <c r="M64" s="733">
        <f>SUBTOTAL(9,M65:M66)</f>
        <v>0</v>
      </c>
      <c r="N64" s="733">
        <f>SUBTOTAL(9,N65:N66)</f>
        <v>0</v>
      </c>
      <c r="O64" s="733">
        <f>SUBTOTAL(9,O65:O66)</f>
        <v>0</v>
      </c>
      <c r="P64" s="733">
        <f>SUBTOTAL(9,P65:P66)</f>
        <v>0</v>
      </c>
      <c r="Q64" s="458"/>
      <c r="S64" s="735">
        <f t="shared" ref="S64:V71" si="11">G64+M64</f>
        <v>0</v>
      </c>
      <c r="T64" s="735">
        <f t="shared" si="11"/>
        <v>0</v>
      </c>
      <c r="U64" s="735">
        <f t="shared" si="11"/>
        <v>0</v>
      </c>
      <c r="V64" s="139">
        <f t="shared" si="11"/>
        <v>0</v>
      </c>
      <c r="W64" s="458"/>
    </row>
    <row r="65" spans="2:23" x14ac:dyDescent="0.2">
      <c r="B65" s="732"/>
      <c r="C65" s="453" t="s">
        <v>1423</v>
      </c>
      <c r="D65" s="455"/>
      <c r="E65" s="456"/>
      <c r="F65" s="457">
        <v>78</v>
      </c>
      <c r="G65" s="458"/>
      <c r="H65" s="458"/>
      <c r="I65" s="458"/>
      <c r="J65" s="458"/>
      <c r="K65" s="458"/>
      <c r="M65" s="716"/>
      <c r="N65" s="716"/>
      <c r="O65" s="716"/>
      <c r="P65" s="734">
        <f t="shared" ref="P65:P70" si="12">SUM(M65:O65)</f>
        <v>0</v>
      </c>
      <c r="Q65" s="458"/>
      <c r="S65" s="735">
        <f t="shared" si="11"/>
        <v>0</v>
      </c>
      <c r="T65" s="735">
        <f t="shared" si="11"/>
        <v>0</v>
      </c>
      <c r="U65" s="735">
        <f t="shared" si="11"/>
        <v>0</v>
      </c>
      <c r="V65" s="139">
        <f t="shared" si="11"/>
        <v>0</v>
      </c>
      <c r="W65" s="458"/>
    </row>
    <row r="66" spans="2:23" x14ac:dyDescent="0.2">
      <c r="B66" s="736"/>
      <c r="C66" s="453" t="s">
        <v>1470</v>
      </c>
      <c r="D66" s="455"/>
      <c r="E66" s="456"/>
      <c r="F66" s="457">
        <v>79</v>
      </c>
      <c r="G66" s="458"/>
      <c r="H66" s="458"/>
      <c r="I66" s="458"/>
      <c r="J66" s="458"/>
      <c r="K66" s="458"/>
      <c r="M66" s="716"/>
      <c r="N66" s="716"/>
      <c r="O66" s="716"/>
      <c r="P66" s="734">
        <f t="shared" si="12"/>
        <v>0</v>
      </c>
      <c r="Q66" s="458"/>
      <c r="S66" s="735">
        <f t="shared" si="11"/>
        <v>0</v>
      </c>
      <c r="T66" s="735">
        <f t="shared" si="11"/>
        <v>0</v>
      </c>
      <c r="U66" s="735">
        <f t="shared" si="11"/>
        <v>0</v>
      </c>
      <c r="V66" s="139">
        <f t="shared" si="11"/>
        <v>0</v>
      </c>
      <c r="W66" s="458"/>
    </row>
    <row r="67" spans="2:23" x14ac:dyDescent="0.2">
      <c r="B67" s="736" t="s">
        <v>1471</v>
      </c>
      <c r="C67" s="453"/>
      <c r="D67" s="455"/>
      <c r="E67" s="456"/>
      <c r="F67" s="457">
        <v>80</v>
      </c>
      <c r="G67" s="458"/>
      <c r="H67" s="458"/>
      <c r="I67" s="458"/>
      <c r="J67" s="458"/>
      <c r="K67" s="458"/>
      <c r="M67" s="716"/>
      <c r="N67" s="716"/>
      <c r="O67" s="716"/>
      <c r="P67" s="734">
        <f t="shared" si="12"/>
        <v>0</v>
      </c>
      <c r="Q67" s="458"/>
      <c r="S67" s="735">
        <f t="shared" si="11"/>
        <v>0</v>
      </c>
      <c r="T67" s="735">
        <f t="shared" si="11"/>
        <v>0</v>
      </c>
      <c r="U67" s="735">
        <f t="shared" si="11"/>
        <v>0</v>
      </c>
      <c r="V67" s="139">
        <f t="shared" si="11"/>
        <v>0</v>
      </c>
      <c r="W67" s="458"/>
    </row>
    <row r="68" spans="2:23" x14ac:dyDescent="0.2">
      <c r="B68" s="732" t="s">
        <v>1472</v>
      </c>
      <c r="C68" s="453"/>
      <c r="D68" s="455"/>
      <c r="E68" s="456"/>
      <c r="F68" s="457">
        <v>81</v>
      </c>
      <c r="G68" s="458"/>
      <c r="H68" s="458"/>
      <c r="I68" s="458"/>
      <c r="J68" s="458"/>
      <c r="K68" s="458"/>
      <c r="M68" s="716"/>
      <c r="N68" s="716"/>
      <c r="O68" s="716"/>
      <c r="P68" s="734">
        <f t="shared" si="12"/>
        <v>0</v>
      </c>
      <c r="Q68" s="458"/>
      <c r="S68" s="735">
        <f t="shared" si="11"/>
        <v>0</v>
      </c>
      <c r="T68" s="735">
        <f t="shared" si="11"/>
        <v>0</v>
      </c>
      <c r="U68" s="735">
        <f t="shared" si="11"/>
        <v>0</v>
      </c>
      <c r="V68" s="139">
        <f t="shared" si="11"/>
        <v>0</v>
      </c>
      <c r="W68" s="458"/>
    </row>
    <row r="69" spans="2:23" x14ac:dyDescent="0.2">
      <c r="B69" s="732" t="s">
        <v>1385</v>
      </c>
      <c r="C69" s="453"/>
      <c r="D69" s="455"/>
      <c r="E69" s="456"/>
      <c r="F69" s="457">
        <v>82</v>
      </c>
      <c r="G69" s="458"/>
      <c r="H69" s="458"/>
      <c r="I69" s="458"/>
      <c r="J69" s="458"/>
      <c r="K69" s="458"/>
      <c r="M69" s="716"/>
      <c r="N69" s="716"/>
      <c r="O69" s="716"/>
      <c r="P69" s="734">
        <f t="shared" si="12"/>
        <v>0</v>
      </c>
      <c r="Q69" s="458"/>
      <c r="S69" s="735">
        <f t="shared" si="11"/>
        <v>0</v>
      </c>
      <c r="T69" s="735">
        <f t="shared" si="11"/>
        <v>0</v>
      </c>
      <c r="U69" s="735">
        <f t="shared" si="11"/>
        <v>0</v>
      </c>
      <c r="V69" s="139">
        <f t="shared" si="11"/>
        <v>0</v>
      </c>
      <c r="W69" s="458"/>
    </row>
    <row r="70" spans="2:23" x14ac:dyDescent="0.2">
      <c r="B70" s="737" t="s">
        <v>1473</v>
      </c>
      <c r="C70" s="291"/>
      <c r="D70" s="459"/>
      <c r="E70" s="370"/>
      <c r="F70" s="457">
        <v>83</v>
      </c>
      <c r="G70" s="458"/>
      <c r="H70" s="458"/>
      <c r="I70" s="458"/>
      <c r="J70" s="458"/>
      <c r="K70" s="458"/>
      <c r="M70" s="716"/>
      <c r="N70" s="716"/>
      <c r="O70" s="716"/>
      <c r="P70" s="734">
        <f t="shared" si="12"/>
        <v>0</v>
      </c>
      <c r="Q70" s="458"/>
      <c r="S70" s="735">
        <f t="shared" si="11"/>
        <v>0</v>
      </c>
      <c r="T70" s="735">
        <f t="shared" si="11"/>
        <v>0</v>
      </c>
      <c r="U70" s="735">
        <f t="shared" si="11"/>
        <v>0</v>
      </c>
      <c r="V70" s="139">
        <f t="shared" si="11"/>
        <v>0</v>
      </c>
      <c r="W70" s="458"/>
    </row>
    <row r="71" spans="2:23" x14ac:dyDescent="0.2">
      <c r="B71" s="460" t="s">
        <v>259</v>
      </c>
      <c r="C71" s="275"/>
      <c r="D71" s="261"/>
      <c r="E71" s="261"/>
      <c r="F71" s="234">
        <v>89</v>
      </c>
      <c r="G71" s="458"/>
      <c r="H71" s="458"/>
      <c r="I71" s="458"/>
      <c r="J71" s="458"/>
      <c r="K71" s="458"/>
      <c r="M71" s="139">
        <f>SUBTOTAL(9,M58:M70)</f>
        <v>0</v>
      </c>
      <c r="N71" s="139">
        <f>SUBTOTAL(9,N58:N70)</f>
        <v>0</v>
      </c>
      <c r="O71" s="139">
        <f>SUBTOTAL(9,O58:O70)</f>
        <v>0</v>
      </c>
      <c r="P71" s="139">
        <f>SUBTOTAL(9,P58:P70)</f>
        <v>0</v>
      </c>
      <c r="Q71" s="458"/>
      <c r="S71" s="139">
        <f>G71+M71</f>
        <v>0</v>
      </c>
      <c r="T71" s="139">
        <f t="shared" si="11"/>
        <v>0</v>
      </c>
      <c r="U71" s="139">
        <f t="shared" si="11"/>
        <v>0</v>
      </c>
      <c r="V71" s="139">
        <f>J71+P71</f>
        <v>0</v>
      </c>
      <c r="W71" s="458"/>
    </row>
    <row r="73" spans="2:23" x14ac:dyDescent="0.2">
      <c r="B73" s="250" t="s">
        <v>254</v>
      </c>
      <c r="C73" s="247"/>
      <c r="D73" s="247"/>
      <c r="E73" s="247"/>
      <c r="F73" s="730"/>
      <c r="G73" s="731"/>
      <c r="H73" s="731"/>
      <c r="I73" s="731"/>
      <c r="J73" s="731"/>
      <c r="M73" s="731"/>
      <c r="N73" s="731"/>
      <c r="O73" s="731"/>
      <c r="P73" s="731"/>
      <c r="S73" s="731"/>
      <c r="T73" s="731"/>
      <c r="U73" s="731"/>
      <c r="V73" s="278"/>
      <c r="W73" s="278"/>
    </row>
    <row r="74" spans="2:23" x14ac:dyDescent="0.2">
      <c r="B74" s="732" t="s">
        <v>842</v>
      </c>
      <c r="C74" s="453"/>
      <c r="D74" s="455"/>
      <c r="E74" s="456"/>
      <c r="F74" s="457">
        <v>91</v>
      </c>
      <c r="G74" s="458"/>
      <c r="H74" s="458"/>
      <c r="I74" s="458"/>
      <c r="J74" s="458"/>
      <c r="K74" s="458"/>
      <c r="M74" s="458"/>
      <c r="N74" s="458"/>
      <c r="O74" s="458"/>
      <c r="P74" s="458"/>
      <c r="Q74" s="458"/>
      <c r="S74" s="458"/>
      <c r="T74" s="458"/>
      <c r="U74" s="458"/>
      <c r="V74" s="458"/>
      <c r="W74" s="458"/>
    </row>
    <row r="75" spans="2:23" x14ac:dyDescent="0.2">
      <c r="B75" s="732" t="s">
        <v>880</v>
      </c>
      <c r="C75" s="453"/>
      <c r="D75" s="455"/>
      <c r="E75" s="456"/>
      <c r="F75" s="457">
        <v>92</v>
      </c>
      <c r="G75" s="458"/>
      <c r="H75" s="458"/>
      <c r="I75" s="458"/>
      <c r="J75" s="458"/>
      <c r="K75" s="458"/>
      <c r="M75" s="733">
        <f>SUBTOTAL(9,M76:M79)</f>
        <v>0</v>
      </c>
      <c r="N75" s="733">
        <f>SUBTOTAL(9,N76:N79)</f>
        <v>0</v>
      </c>
      <c r="O75" s="733">
        <f>SUBTOTAL(9,O76:O79)</f>
        <v>0</v>
      </c>
      <c r="P75" s="733">
        <f>SUBTOTAL(9,P76:P79)</f>
        <v>0</v>
      </c>
      <c r="Q75" s="458"/>
      <c r="S75" s="735">
        <f>G75+M75</f>
        <v>0</v>
      </c>
      <c r="T75" s="735">
        <f>H75+N75</f>
        <v>0</v>
      </c>
      <c r="U75" s="735">
        <f>I75+O75</f>
        <v>0</v>
      </c>
      <c r="V75" s="139">
        <f>J75+P75</f>
        <v>0</v>
      </c>
      <c r="W75" s="458"/>
    </row>
    <row r="76" spans="2:23" x14ac:dyDescent="0.2">
      <c r="B76" s="732"/>
      <c r="C76" s="453" t="s">
        <v>1419</v>
      </c>
      <c r="D76" s="455"/>
      <c r="E76" s="456"/>
      <c r="F76" s="457">
        <v>93</v>
      </c>
      <c r="G76" s="458"/>
      <c r="H76" s="458"/>
      <c r="I76" s="458"/>
      <c r="J76" s="458"/>
      <c r="K76" s="458"/>
      <c r="M76" s="458"/>
      <c r="N76" s="458"/>
      <c r="O76" s="458"/>
      <c r="P76" s="458"/>
      <c r="Q76" s="458"/>
      <c r="S76" s="458"/>
      <c r="T76" s="458"/>
      <c r="U76" s="458"/>
      <c r="V76" s="458"/>
      <c r="W76" s="458"/>
    </row>
    <row r="77" spans="2:23" x14ac:dyDescent="0.2">
      <c r="B77" s="732"/>
      <c r="C77" s="453" t="s">
        <v>1420</v>
      </c>
      <c r="D77" s="455"/>
      <c r="E77" s="456"/>
      <c r="F77" s="457">
        <v>94</v>
      </c>
      <c r="G77" s="458"/>
      <c r="H77" s="458"/>
      <c r="I77" s="458"/>
      <c r="J77" s="458"/>
      <c r="K77" s="458"/>
      <c r="M77" s="716"/>
      <c r="N77" s="716"/>
      <c r="O77" s="716"/>
      <c r="P77" s="734">
        <f>SUM(M77:O77)</f>
        <v>0</v>
      </c>
      <c r="Q77" s="458"/>
      <c r="S77" s="735">
        <f>G77+M77</f>
        <v>0</v>
      </c>
      <c r="T77" s="735">
        <f>H77+N77</f>
        <v>0</v>
      </c>
      <c r="U77" s="735">
        <f>I77+O77</f>
        <v>0</v>
      </c>
      <c r="V77" s="139">
        <f>J77+P77</f>
        <v>0</v>
      </c>
      <c r="W77" s="458"/>
    </row>
    <row r="78" spans="2:23" x14ac:dyDescent="0.2">
      <c r="B78" s="732"/>
      <c r="C78" s="453" t="s">
        <v>1421</v>
      </c>
      <c r="D78" s="455"/>
      <c r="E78" s="456"/>
      <c r="F78" s="457">
        <v>95</v>
      </c>
      <c r="G78" s="458"/>
      <c r="H78" s="458"/>
      <c r="I78" s="458"/>
      <c r="J78" s="458"/>
      <c r="K78" s="458"/>
      <c r="M78" s="458"/>
      <c r="N78" s="458"/>
      <c r="O78" s="458"/>
      <c r="P78" s="458"/>
      <c r="Q78" s="458"/>
      <c r="S78" s="458"/>
      <c r="T78" s="458"/>
      <c r="U78" s="458"/>
      <c r="V78" s="458"/>
      <c r="W78" s="458"/>
    </row>
    <row r="79" spans="2:23" x14ac:dyDescent="0.2">
      <c r="B79" s="732"/>
      <c r="C79" s="453" t="s">
        <v>1422</v>
      </c>
      <c r="D79" s="455"/>
      <c r="E79" s="456"/>
      <c r="F79" s="457">
        <v>96</v>
      </c>
      <c r="G79" s="458"/>
      <c r="H79" s="458"/>
      <c r="I79" s="458"/>
      <c r="J79" s="458"/>
      <c r="K79" s="458"/>
      <c r="M79" s="716"/>
      <c r="N79" s="716"/>
      <c r="O79" s="716"/>
      <c r="P79" s="734">
        <f>SUM(M79:O79)</f>
        <v>0</v>
      </c>
      <c r="Q79" s="458"/>
      <c r="S79" s="735">
        <f t="shared" ref="S79:V87" si="13">G79+M79</f>
        <v>0</v>
      </c>
      <c r="T79" s="735">
        <f t="shared" si="13"/>
        <v>0</v>
      </c>
      <c r="U79" s="735">
        <f t="shared" si="13"/>
        <v>0</v>
      </c>
      <c r="V79" s="139">
        <f t="shared" si="13"/>
        <v>0</v>
      </c>
      <c r="W79" s="458"/>
    </row>
    <row r="80" spans="2:23" x14ac:dyDescent="0.2">
      <c r="B80" s="732" t="s">
        <v>881</v>
      </c>
      <c r="C80" s="453"/>
      <c r="D80" s="455"/>
      <c r="E80" s="456"/>
      <c r="F80" s="457">
        <v>97</v>
      </c>
      <c r="G80" s="458"/>
      <c r="H80" s="458"/>
      <c r="I80" s="458"/>
      <c r="J80" s="458"/>
      <c r="K80" s="458"/>
      <c r="M80" s="733">
        <f>SUBTOTAL(9,M81:M82)</f>
        <v>0</v>
      </c>
      <c r="N80" s="733">
        <f>SUBTOTAL(9,N81:N82)</f>
        <v>0</v>
      </c>
      <c r="O80" s="733">
        <f>SUBTOTAL(9,O81:O82)</f>
        <v>0</v>
      </c>
      <c r="P80" s="733">
        <f>SUBTOTAL(9,P81:P82)</f>
        <v>0</v>
      </c>
      <c r="Q80" s="458"/>
      <c r="S80" s="735">
        <f t="shared" si="13"/>
        <v>0</v>
      </c>
      <c r="T80" s="735">
        <f t="shared" si="13"/>
        <v>0</v>
      </c>
      <c r="U80" s="735">
        <f t="shared" si="13"/>
        <v>0</v>
      </c>
      <c r="V80" s="139">
        <f t="shared" si="13"/>
        <v>0</v>
      </c>
      <c r="W80" s="458"/>
    </row>
    <row r="81" spans="2:23" x14ac:dyDescent="0.2">
      <c r="B81" s="732"/>
      <c r="C81" s="453" t="s">
        <v>1423</v>
      </c>
      <c r="D81" s="455"/>
      <c r="E81" s="456"/>
      <c r="F81" s="457">
        <v>98</v>
      </c>
      <c r="G81" s="458"/>
      <c r="H81" s="458"/>
      <c r="I81" s="458"/>
      <c r="J81" s="458"/>
      <c r="K81" s="458"/>
      <c r="M81" s="716"/>
      <c r="N81" s="716"/>
      <c r="O81" s="716"/>
      <c r="P81" s="734">
        <f t="shared" ref="P81:P86" si="14">SUM(M81:O81)</f>
        <v>0</v>
      </c>
      <c r="Q81" s="458"/>
      <c r="S81" s="735">
        <f t="shared" si="13"/>
        <v>0</v>
      </c>
      <c r="T81" s="735">
        <f t="shared" si="13"/>
        <v>0</v>
      </c>
      <c r="U81" s="735">
        <f t="shared" si="13"/>
        <v>0</v>
      </c>
      <c r="V81" s="139">
        <f t="shared" si="13"/>
        <v>0</v>
      </c>
      <c r="W81" s="458"/>
    </row>
    <row r="82" spans="2:23" x14ac:dyDescent="0.2">
      <c r="B82" s="736"/>
      <c r="C82" s="453" t="s">
        <v>1470</v>
      </c>
      <c r="D82" s="455"/>
      <c r="E82" s="456"/>
      <c r="F82" s="457">
        <v>99</v>
      </c>
      <c r="G82" s="458"/>
      <c r="H82" s="458"/>
      <c r="I82" s="458"/>
      <c r="J82" s="458"/>
      <c r="K82" s="458"/>
      <c r="M82" s="458"/>
      <c r="N82" s="458"/>
      <c r="O82" s="458"/>
      <c r="P82" s="458"/>
      <c r="Q82" s="458"/>
      <c r="S82" s="458"/>
      <c r="T82" s="458"/>
      <c r="U82" s="458"/>
      <c r="V82" s="458"/>
      <c r="W82" s="458"/>
    </row>
    <row r="83" spans="2:23" x14ac:dyDescent="0.2">
      <c r="B83" s="736" t="s">
        <v>1471</v>
      </c>
      <c r="C83" s="453"/>
      <c r="D83" s="455"/>
      <c r="E83" s="456"/>
      <c r="F83" s="457">
        <v>100</v>
      </c>
      <c r="G83" s="458"/>
      <c r="H83" s="458"/>
      <c r="I83" s="458"/>
      <c r="J83" s="458"/>
      <c r="K83" s="458"/>
      <c r="M83" s="716"/>
      <c r="N83" s="716"/>
      <c r="O83" s="716"/>
      <c r="P83" s="734">
        <f t="shared" si="14"/>
        <v>0</v>
      </c>
      <c r="Q83" s="458"/>
      <c r="S83" s="735">
        <f t="shared" si="13"/>
        <v>0</v>
      </c>
      <c r="T83" s="735">
        <f t="shared" si="13"/>
        <v>0</v>
      </c>
      <c r="U83" s="735">
        <f t="shared" si="13"/>
        <v>0</v>
      </c>
      <c r="V83" s="139">
        <f t="shared" si="13"/>
        <v>0</v>
      </c>
      <c r="W83" s="458"/>
    </row>
    <row r="84" spans="2:23" x14ac:dyDescent="0.2">
      <c r="B84" s="732" t="s">
        <v>1472</v>
      </c>
      <c r="C84" s="453"/>
      <c r="D84" s="455"/>
      <c r="E84" s="456"/>
      <c r="F84" s="457">
        <v>101</v>
      </c>
      <c r="G84" s="458"/>
      <c r="H84" s="458"/>
      <c r="I84" s="458"/>
      <c r="J84" s="458"/>
      <c r="K84" s="458"/>
      <c r="M84" s="716"/>
      <c r="N84" s="716"/>
      <c r="O84" s="716"/>
      <c r="P84" s="734">
        <f t="shared" si="14"/>
        <v>0</v>
      </c>
      <c r="Q84" s="458"/>
      <c r="S84" s="735">
        <f t="shared" si="13"/>
        <v>0</v>
      </c>
      <c r="T84" s="735">
        <f t="shared" si="13"/>
        <v>0</v>
      </c>
      <c r="U84" s="735">
        <f t="shared" si="13"/>
        <v>0</v>
      </c>
      <c r="V84" s="139">
        <f t="shared" si="13"/>
        <v>0</v>
      </c>
      <c r="W84" s="458"/>
    </row>
    <row r="85" spans="2:23" x14ac:dyDescent="0.2">
      <c r="B85" s="732" t="s">
        <v>1385</v>
      </c>
      <c r="C85" s="453"/>
      <c r="D85" s="455"/>
      <c r="E85" s="456"/>
      <c r="F85" s="457">
        <v>102</v>
      </c>
      <c r="G85" s="458"/>
      <c r="H85" s="458"/>
      <c r="I85" s="458"/>
      <c r="J85" s="458"/>
      <c r="K85" s="458"/>
      <c r="M85" s="716"/>
      <c r="N85" s="716"/>
      <c r="O85" s="716"/>
      <c r="P85" s="734">
        <f t="shared" si="14"/>
        <v>0</v>
      </c>
      <c r="Q85" s="458"/>
      <c r="S85" s="735">
        <f t="shared" si="13"/>
        <v>0</v>
      </c>
      <c r="T85" s="735">
        <f t="shared" si="13"/>
        <v>0</v>
      </c>
      <c r="U85" s="735">
        <f t="shared" si="13"/>
        <v>0</v>
      </c>
      <c r="V85" s="139">
        <f t="shared" si="13"/>
        <v>0</v>
      </c>
      <c r="W85" s="458"/>
    </row>
    <row r="86" spans="2:23" x14ac:dyDescent="0.2">
      <c r="B86" s="737" t="s">
        <v>1473</v>
      </c>
      <c r="C86" s="291"/>
      <c r="D86" s="459"/>
      <c r="E86" s="370"/>
      <c r="F86" s="457">
        <v>103</v>
      </c>
      <c r="G86" s="458"/>
      <c r="H86" s="458"/>
      <c r="I86" s="458"/>
      <c r="J86" s="458"/>
      <c r="K86" s="458"/>
      <c r="M86" s="716"/>
      <c r="N86" s="716"/>
      <c r="O86" s="716"/>
      <c r="P86" s="734">
        <f t="shared" si="14"/>
        <v>0</v>
      </c>
      <c r="Q86" s="458"/>
      <c r="S86" s="735">
        <f t="shared" si="13"/>
        <v>0</v>
      </c>
      <c r="T86" s="735">
        <f t="shared" si="13"/>
        <v>0</v>
      </c>
      <c r="U86" s="735">
        <f t="shared" si="13"/>
        <v>0</v>
      </c>
      <c r="V86" s="462">
        <f t="shared" si="13"/>
        <v>0</v>
      </c>
      <c r="W86" s="458"/>
    </row>
    <row r="87" spans="2:23" x14ac:dyDescent="0.2">
      <c r="B87" s="460" t="s">
        <v>260</v>
      </c>
      <c r="C87" s="275"/>
      <c r="D87" s="261"/>
      <c r="E87" s="261"/>
      <c r="F87" s="234">
        <v>109</v>
      </c>
      <c r="G87" s="458"/>
      <c r="H87" s="458"/>
      <c r="I87" s="458"/>
      <c r="J87" s="458"/>
      <c r="K87" s="458"/>
      <c r="M87" s="139">
        <f>SUBTOTAL(9,M74:M86)</f>
        <v>0</v>
      </c>
      <c r="N87" s="139">
        <f>SUBTOTAL(9,N74:N86)</f>
        <v>0</v>
      </c>
      <c r="O87" s="139">
        <f>SUBTOTAL(9,O74:O86)</f>
        <v>0</v>
      </c>
      <c r="P87" s="139">
        <f>SUBTOTAL(9,P74:P86)</f>
        <v>0</v>
      </c>
      <c r="Q87" s="458"/>
      <c r="S87" s="139">
        <f>G87+M87</f>
        <v>0</v>
      </c>
      <c r="T87" s="139">
        <f t="shared" si="13"/>
        <v>0</v>
      </c>
      <c r="U87" s="138">
        <f t="shared" si="13"/>
        <v>0</v>
      </c>
      <c r="V87" s="139">
        <f>J87+P87</f>
        <v>0</v>
      </c>
      <c r="W87" s="458"/>
    </row>
    <row r="89" spans="2:23" x14ac:dyDescent="0.2">
      <c r="B89" s="250" t="s">
        <v>255</v>
      </c>
      <c r="C89" s="247"/>
      <c r="D89" s="247"/>
      <c r="E89" s="247"/>
      <c r="F89" s="730"/>
      <c r="G89" s="731"/>
      <c r="H89" s="731"/>
      <c r="I89" s="731"/>
      <c r="J89" s="731"/>
      <c r="M89" s="731"/>
      <c r="N89" s="731"/>
      <c r="O89" s="731"/>
      <c r="P89" s="731"/>
      <c r="S89" s="731"/>
      <c r="T89" s="731"/>
      <c r="U89" s="731"/>
      <c r="V89" s="278"/>
      <c r="W89" s="278"/>
    </row>
    <row r="90" spans="2:23" x14ac:dyDescent="0.2">
      <c r="B90" s="732" t="s">
        <v>842</v>
      </c>
      <c r="C90" s="453"/>
      <c r="D90" s="455"/>
      <c r="E90" s="456"/>
      <c r="F90" s="457">
        <v>111</v>
      </c>
      <c r="G90" s="458"/>
      <c r="H90" s="458"/>
      <c r="I90" s="458"/>
      <c r="J90" s="458"/>
      <c r="K90" s="458"/>
      <c r="M90" s="733">
        <f t="shared" ref="M90:P102" si="15">SUM(M58+M74)</f>
        <v>0</v>
      </c>
      <c r="N90" s="733">
        <f t="shared" si="15"/>
        <v>0</v>
      </c>
      <c r="O90" s="738">
        <f t="shared" si="15"/>
        <v>0</v>
      </c>
      <c r="P90" s="735">
        <f t="shared" si="15"/>
        <v>0</v>
      </c>
      <c r="Q90" s="458"/>
      <c r="S90" s="735">
        <f t="shared" ref="S90:V102" si="16">S58+S74</f>
        <v>0</v>
      </c>
      <c r="T90" s="735">
        <f t="shared" si="16"/>
        <v>0</v>
      </c>
      <c r="U90" s="735">
        <f t="shared" si="16"/>
        <v>0</v>
      </c>
      <c r="V90" s="139">
        <f t="shared" si="16"/>
        <v>0</v>
      </c>
      <c r="W90" s="458"/>
    </row>
    <row r="91" spans="2:23" x14ac:dyDescent="0.2">
      <c r="B91" s="732" t="s">
        <v>882</v>
      </c>
      <c r="C91" s="453"/>
      <c r="D91" s="455"/>
      <c r="E91" s="456"/>
      <c r="F91" s="457">
        <v>112</v>
      </c>
      <c r="G91" s="458"/>
      <c r="H91" s="458"/>
      <c r="I91" s="458"/>
      <c r="J91" s="458"/>
      <c r="K91" s="458"/>
      <c r="M91" s="733">
        <f t="shared" si="15"/>
        <v>0</v>
      </c>
      <c r="N91" s="733">
        <f t="shared" si="15"/>
        <v>0</v>
      </c>
      <c r="O91" s="738">
        <f t="shared" si="15"/>
        <v>0</v>
      </c>
      <c r="P91" s="735">
        <f t="shared" si="15"/>
        <v>0</v>
      </c>
      <c r="Q91" s="458"/>
      <c r="S91" s="735">
        <f t="shared" si="16"/>
        <v>0</v>
      </c>
      <c r="T91" s="735">
        <f t="shared" si="16"/>
        <v>0</v>
      </c>
      <c r="U91" s="735">
        <f t="shared" si="16"/>
        <v>0</v>
      </c>
      <c r="V91" s="139">
        <f t="shared" si="16"/>
        <v>0</v>
      </c>
      <c r="W91" s="458"/>
    </row>
    <row r="92" spans="2:23" x14ac:dyDescent="0.2">
      <c r="B92" s="732"/>
      <c r="C92" s="453" t="s">
        <v>1419</v>
      </c>
      <c r="D92" s="455"/>
      <c r="E92" s="456"/>
      <c r="F92" s="457">
        <v>113</v>
      </c>
      <c r="G92" s="458"/>
      <c r="H92" s="458"/>
      <c r="I92" s="458"/>
      <c r="J92" s="458"/>
      <c r="K92" s="458"/>
      <c r="M92" s="733">
        <f t="shared" si="15"/>
        <v>0</v>
      </c>
      <c r="N92" s="733">
        <f t="shared" si="15"/>
        <v>0</v>
      </c>
      <c r="O92" s="738">
        <f t="shared" si="15"/>
        <v>0</v>
      </c>
      <c r="P92" s="735">
        <f t="shared" si="15"/>
        <v>0</v>
      </c>
      <c r="Q92" s="458"/>
      <c r="S92" s="735">
        <f t="shared" si="16"/>
        <v>0</v>
      </c>
      <c r="T92" s="735">
        <f t="shared" si="16"/>
        <v>0</v>
      </c>
      <c r="U92" s="735">
        <f t="shared" si="16"/>
        <v>0</v>
      </c>
      <c r="V92" s="139">
        <f t="shared" si="16"/>
        <v>0</v>
      </c>
      <c r="W92" s="458"/>
    </row>
    <row r="93" spans="2:23" x14ac:dyDescent="0.2">
      <c r="B93" s="732"/>
      <c r="C93" s="453" t="s">
        <v>1420</v>
      </c>
      <c r="D93" s="455"/>
      <c r="E93" s="456"/>
      <c r="F93" s="457">
        <v>114</v>
      </c>
      <c r="G93" s="458"/>
      <c r="H93" s="458"/>
      <c r="I93" s="458"/>
      <c r="J93" s="458"/>
      <c r="K93" s="458"/>
      <c r="M93" s="733">
        <f t="shared" si="15"/>
        <v>0</v>
      </c>
      <c r="N93" s="733">
        <f t="shared" si="15"/>
        <v>0</v>
      </c>
      <c r="O93" s="738">
        <f t="shared" si="15"/>
        <v>0</v>
      </c>
      <c r="P93" s="735">
        <f t="shared" si="15"/>
        <v>0</v>
      </c>
      <c r="Q93" s="458"/>
      <c r="S93" s="735">
        <f t="shared" si="16"/>
        <v>0</v>
      </c>
      <c r="T93" s="735">
        <f t="shared" si="16"/>
        <v>0</v>
      </c>
      <c r="U93" s="735">
        <f t="shared" si="16"/>
        <v>0</v>
      </c>
      <c r="V93" s="139">
        <f t="shared" si="16"/>
        <v>0</v>
      </c>
      <c r="W93" s="458"/>
    </row>
    <row r="94" spans="2:23" x14ac:dyDescent="0.2">
      <c r="B94" s="732"/>
      <c r="C94" s="453" t="s">
        <v>1421</v>
      </c>
      <c r="D94" s="455"/>
      <c r="E94" s="456"/>
      <c r="F94" s="457">
        <v>115</v>
      </c>
      <c r="G94" s="458"/>
      <c r="H94" s="458"/>
      <c r="I94" s="458"/>
      <c r="J94" s="458"/>
      <c r="K94" s="458"/>
      <c r="M94" s="733">
        <f t="shared" si="15"/>
        <v>0</v>
      </c>
      <c r="N94" s="733">
        <f t="shared" si="15"/>
        <v>0</v>
      </c>
      <c r="O94" s="738">
        <f t="shared" si="15"/>
        <v>0</v>
      </c>
      <c r="P94" s="735">
        <f t="shared" si="15"/>
        <v>0</v>
      </c>
      <c r="Q94" s="458"/>
      <c r="S94" s="735">
        <f t="shared" si="16"/>
        <v>0</v>
      </c>
      <c r="T94" s="735">
        <f t="shared" si="16"/>
        <v>0</v>
      </c>
      <c r="U94" s="735">
        <f t="shared" si="16"/>
        <v>0</v>
      </c>
      <c r="V94" s="139">
        <f t="shared" si="16"/>
        <v>0</v>
      </c>
      <c r="W94" s="458"/>
    </row>
    <row r="95" spans="2:23" x14ac:dyDescent="0.2">
      <c r="B95" s="732"/>
      <c r="C95" s="453" t="s">
        <v>1422</v>
      </c>
      <c r="D95" s="455"/>
      <c r="E95" s="456"/>
      <c r="F95" s="457">
        <v>116</v>
      </c>
      <c r="G95" s="458"/>
      <c r="H95" s="458"/>
      <c r="I95" s="458"/>
      <c r="J95" s="458"/>
      <c r="K95" s="458"/>
      <c r="M95" s="733">
        <f t="shared" si="15"/>
        <v>0</v>
      </c>
      <c r="N95" s="733">
        <f t="shared" si="15"/>
        <v>0</v>
      </c>
      <c r="O95" s="738">
        <f t="shared" si="15"/>
        <v>0</v>
      </c>
      <c r="P95" s="735">
        <f t="shared" si="15"/>
        <v>0</v>
      </c>
      <c r="Q95" s="458"/>
      <c r="S95" s="735">
        <f t="shared" si="16"/>
        <v>0</v>
      </c>
      <c r="T95" s="735">
        <f t="shared" si="16"/>
        <v>0</v>
      </c>
      <c r="U95" s="735">
        <f t="shared" si="16"/>
        <v>0</v>
      </c>
      <c r="V95" s="139">
        <f t="shared" si="16"/>
        <v>0</v>
      </c>
      <c r="W95" s="458"/>
    </row>
    <row r="96" spans="2:23" x14ac:dyDescent="0.2">
      <c r="B96" s="732" t="s">
        <v>883</v>
      </c>
      <c r="C96" s="453"/>
      <c r="D96" s="455"/>
      <c r="E96" s="456"/>
      <c r="F96" s="457">
        <v>117</v>
      </c>
      <c r="G96" s="458"/>
      <c r="H96" s="458"/>
      <c r="I96" s="458"/>
      <c r="J96" s="458"/>
      <c r="K96" s="458"/>
      <c r="M96" s="733">
        <f t="shared" si="15"/>
        <v>0</v>
      </c>
      <c r="N96" s="733">
        <f t="shared" si="15"/>
        <v>0</v>
      </c>
      <c r="O96" s="738">
        <f t="shared" si="15"/>
        <v>0</v>
      </c>
      <c r="P96" s="735">
        <f t="shared" si="15"/>
        <v>0</v>
      </c>
      <c r="Q96" s="458"/>
      <c r="S96" s="735">
        <f t="shared" si="16"/>
        <v>0</v>
      </c>
      <c r="T96" s="735">
        <f t="shared" si="16"/>
        <v>0</v>
      </c>
      <c r="U96" s="735">
        <f t="shared" si="16"/>
        <v>0</v>
      </c>
      <c r="V96" s="139">
        <f t="shared" si="16"/>
        <v>0</v>
      </c>
      <c r="W96" s="458"/>
    </row>
    <row r="97" spans="2:23" x14ac:dyDescent="0.2">
      <c r="B97" s="732"/>
      <c r="C97" s="453" t="s">
        <v>1423</v>
      </c>
      <c r="D97" s="455"/>
      <c r="E97" s="456"/>
      <c r="F97" s="457">
        <v>118</v>
      </c>
      <c r="G97" s="458"/>
      <c r="H97" s="458"/>
      <c r="I97" s="458"/>
      <c r="J97" s="458"/>
      <c r="K97" s="458"/>
      <c r="M97" s="733">
        <f t="shared" si="15"/>
        <v>0</v>
      </c>
      <c r="N97" s="733">
        <f t="shared" si="15"/>
        <v>0</v>
      </c>
      <c r="O97" s="738">
        <f t="shared" si="15"/>
        <v>0</v>
      </c>
      <c r="P97" s="735">
        <f t="shared" si="15"/>
        <v>0</v>
      </c>
      <c r="Q97" s="458"/>
      <c r="S97" s="735">
        <f t="shared" si="16"/>
        <v>0</v>
      </c>
      <c r="T97" s="735">
        <f t="shared" si="16"/>
        <v>0</v>
      </c>
      <c r="U97" s="735">
        <f t="shared" si="16"/>
        <v>0</v>
      </c>
      <c r="V97" s="139">
        <f t="shared" si="16"/>
        <v>0</v>
      </c>
      <c r="W97" s="458"/>
    </row>
    <row r="98" spans="2:23" x14ac:dyDescent="0.2">
      <c r="B98" s="736"/>
      <c r="C98" s="453" t="s">
        <v>1470</v>
      </c>
      <c r="D98" s="455"/>
      <c r="E98" s="456"/>
      <c r="F98" s="457">
        <v>119</v>
      </c>
      <c r="G98" s="458"/>
      <c r="H98" s="458"/>
      <c r="I98" s="458"/>
      <c r="J98" s="458"/>
      <c r="K98" s="458"/>
      <c r="M98" s="734">
        <f t="shared" si="15"/>
        <v>0</v>
      </c>
      <c r="N98" s="733">
        <f t="shared" si="15"/>
        <v>0</v>
      </c>
      <c r="O98" s="739">
        <f t="shared" si="15"/>
        <v>0</v>
      </c>
      <c r="P98" s="735">
        <f t="shared" si="15"/>
        <v>0</v>
      </c>
      <c r="Q98" s="458"/>
      <c r="S98" s="735">
        <f t="shared" si="16"/>
        <v>0</v>
      </c>
      <c r="T98" s="735">
        <f t="shared" si="16"/>
        <v>0</v>
      </c>
      <c r="U98" s="735">
        <f t="shared" si="16"/>
        <v>0</v>
      </c>
      <c r="V98" s="139">
        <f t="shared" si="16"/>
        <v>0</v>
      </c>
      <c r="W98" s="458"/>
    </row>
    <row r="99" spans="2:23" x14ac:dyDescent="0.2">
      <c r="B99" s="736" t="s">
        <v>1471</v>
      </c>
      <c r="C99" s="453"/>
      <c r="D99" s="455"/>
      <c r="E99" s="456"/>
      <c r="F99" s="457">
        <v>120</v>
      </c>
      <c r="G99" s="458"/>
      <c r="H99" s="458"/>
      <c r="I99" s="458"/>
      <c r="J99" s="458"/>
      <c r="K99" s="458"/>
      <c r="M99" s="735">
        <f t="shared" si="15"/>
        <v>0</v>
      </c>
      <c r="N99" s="740">
        <f t="shared" si="15"/>
        <v>0</v>
      </c>
      <c r="O99" s="741">
        <f t="shared" si="15"/>
        <v>0</v>
      </c>
      <c r="P99" s="735">
        <f t="shared" si="15"/>
        <v>0</v>
      </c>
      <c r="Q99" s="458"/>
      <c r="S99" s="735">
        <f t="shared" si="16"/>
        <v>0</v>
      </c>
      <c r="T99" s="735">
        <f t="shared" si="16"/>
        <v>0</v>
      </c>
      <c r="U99" s="735">
        <f t="shared" si="16"/>
        <v>0</v>
      </c>
      <c r="V99" s="139">
        <f t="shared" si="16"/>
        <v>0</v>
      </c>
      <c r="W99" s="458"/>
    </row>
    <row r="100" spans="2:23" x14ac:dyDescent="0.2">
      <c r="B100" s="732" t="s">
        <v>1472</v>
      </c>
      <c r="C100" s="453"/>
      <c r="D100" s="455"/>
      <c r="E100" s="456"/>
      <c r="F100" s="457">
        <v>121</v>
      </c>
      <c r="G100" s="458"/>
      <c r="H100" s="458"/>
      <c r="I100" s="458"/>
      <c r="J100" s="458"/>
      <c r="K100" s="458"/>
      <c r="M100" s="742">
        <f t="shared" si="15"/>
        <v>0</v>
      </c>
      <c r="N100" s="733">
        <f t="shared" si="15"/>
        <v>0</v>
      </c>
      <c r="O100" s="743">
        <f t="shared" si="15"/>
        <v>0</v>
      </c>
      <c r="P100" s="735">
        <f t="shared" si="15"/>
        <v>0</v>
      </c>
      <c r="Q100" s="458"/>
      <c r="S100" s="735">
        <f t="shared" si="16"/>
        <v>0</v>
      </c>
      <c r="T100" s="735">
        <f t="shared" si="16"/>
        <v>0</v>
      </c>
      <c r="U100" s="735">
        <f t="shared" si="16"/>
        <v>0</v>
      </c>
      <c r="V100" s="139">
        <f t="shared" si="16"/>
        <v>0</v>
      </c>
      <c r="W100" s="458"/>
    </row>
    <row r="101" spans="2:23" x14ac:dyDescent="0.2">
      <c r="B101" s="732" t="s">
        <v>1385</v>
      </c>
      <c r="C101" s="453"/>
      <c r="D101" s="455"/>
      <c r="E101" s="456"/>
      <c r="F101" s="457">
        <v>122</v>
      </c>
      <c r="G101" s="458"/>
      <c r="H101" s="458"/>
      <c r="I101" s="458"/>
      <c r="J101" s="458"/>
      <c r="K101" s="458"/>
      <c r="M101" s="733">
        <f t="shared" si="15"/>
        <v>0</v>
      </c>
      <c r="N101" s="733">
        <f t="shared" si="15"/>
        <v>0</v>
      </c>
      <c r="O101" s="738">
        <f t="shared" si="15"/>
        <v>0</v>
      </c>
      <c r="P101" s="735">
        <f t="shared" si="15"/>
        <v>0</v>
      </c>
      <c r="Q101" s="458"/>
      <c r="S101" s="735">
        <f t="shared" si="16"/>
        <v>0</v>
      </c>
      <c r="T101" s="735">
        <f t="shared" si="16"/>
        <v>0</v>
      </c>
      <c r="U101" s="735">
        <f t="shared" si="16"/>
        <v>0</v>
      </c>
      <c r="V101" s="139">
        <f t="shared" si="16"/>
        <v>0</v>
      </c>
      <c r="W101" s="458"/>
    </row>
    <row r="102" spans="2:23" x14ac:dyDescent="0.2">
      <c r="B102" s="737" t="s">
        <v>1473</v>
      </c>
      <c r="C102" s="291"/>
      <c r="D102" s="459"/>
      <c r="E102" s="370"/>
      <c r="F102" s="457">
        <v>123</v>
      </c>
      <c r="G102" s="458"/>
      <c r="H102" s="458"/>
      <c r="I102" s="458"/>
      <c r="J102" s="458"/>
      <c r="K102" s="458"/>
      <c r="M102" s="733">
        <f t="shared" si="15"/>
        <v>0</v>
      </c>
      <c r="N102" s="733">
        <f t="shared" si="15"/>
        <v>0</v>
      </c>
      <c r="O102" s="738">
        <f t="shared" si="15"/>
        <v>0</v>
      </c>
      <c r="P102" s="735">
        <f t="shared" si="15"/>
        <v>0</v>
      </c>
      <c r="Q102" s="458"/>
      <c r="S102" s="734">
        <f t="shared" si="16"/>
        <v>0</v>
      </c>
      <c r="T102" s="735">
        <f t="shared" si="16"/>
        <v>0</v>
      </c>
      <c r="U102" s="735">
        <f t="shared" si="16"/>
        <v>0</v>
      </c>
      <c r="V102" s="139">
        <f t="shared" si="16"/>
        <v>0</v>
      </c>
      <c r="W102" s="458"/>
    </row>
    <row r="103" spans="2:23" x14ac:dyDescent="0.2">
      <c r="B103" s="460" t="s">
        <v>261</v>
      </c>
      <c r="C103" s="275"/>
      <c r="D103" s="261"/>
      <c r="E103" s="261"/>
      <c r="F103" s="234">
        <v>129</v>
      </c>
      <c r="G103" s="458"/>
      <c r="H103" s="458"/>
      <c r="I103" s="458"/>
      <c r="J103" s="458"/>
      <c r="K103" s="458"/>
      <c r="M103" s="139">
        <f>SUM(M71,M87)</f>
        <v>0</v>
      </c>
      <c r="N103" s="139">
        <f>SUM(N71,N87)</f>
        <v>0</v>
      </c>
      <c r="O103" s="139">
        <f>SUM(O71,O87)</f>
        <v>0</v>
      </c>
      <c r="P103" s="139">
        <f>SUM(P71,P87)</f>
        <v>0</v>
      </c>
      <c r="Q103" s="458"/>
      <c r="S103" s="139">
        <f>SUM(S71,S87)</f>
        <v>0</v>
      </c>
      <c r="T103" s="139">
        <f>SUM(T71,T87)</f>
        <v>0</v>
      </c>
      <c r="U103" s="139">
        <f>SUM(U71,U87)</f>
        <v>0</v>
      </c>
      <c r="V103" s="139">
        <f>SUM(V71,V87)</f>
        <v>0</v>
      </c>
      <c r="W103" s="221">
        <v>11</v>
      </c>
    </row>
    <row r="105" spans="2:23" x14ac:dyDescent="0.2">
      <c r="B105" s="465" t="s">
        <v>749</v>
      </c>
    </row>
    <row r="106" spans="2:23" x14ac:dyDescent="0.2">
      <c r="B106" s="744" t="s">
        <v>1536</v>
      </c>
    </row>
    <row r="107" spans="2:23" x14ac:dyDescent="0.2">
      <c r="B107" s="744" t="s">
        <v>1552</v>
      </c>
    </row>
    <row r="108" spans="2:23" x14ac:dyDescent="0.2">
      <c r="B108" s="744" t="s">
        <v>911</v>
      </c>
    </row>
    <row r="109" spans="2:23" x14ac:dyDescent="0.2">
      <c r="B109" s="466" t="s">
        <v>1677</v>
      </c>
    </row>
    <row r="110" spans="2:23" x14ac:dyDescent="0.2">
      <c r="B110" s="744" t="s">
        <v>1012</v>
      </c>
    </row>
    <row r="111" spans="2:23" x14ac:dyDescent="0.2">
      <c r="B111" s="466" t="s">
        <v>1678</v>
      </c>
    </row>
    <row r="112" spans="2:23" x14ac:dyDescent="0.2">
      <c r="B112" s="745" t="s">
        <v>1553</v>
      </c>
    </row>
    <row r="113" spans="2:2" x14ac:dyDescent="0.2">
      <c r="B113" s="189" t="s">
        <v>1611</v>
      </c>
    </row>
  </sheetData>
  <sheetProtection password="E47D" sheet="1" objects="1" scenarios="1"/>
  <mergeCells count="4">
    <mergeCell ref="W5:W7"/>
    <mergeCell ref="F5:F7"/>
    <mergeCell ref="K5:K7"/>
    <mergeCell ref="Q5:Q7"/>
  </mergeCells>
  <phoneticPr fontId="2" type="noConversion"/>
  <conditionalFormatting sqref="M23:N23">
    <cfRule type="cellIs" dxfId="22" priority="1" stopIfTrue="1" operator="lessThan">
      <formula>$O$23</formula>
    </cfRule>
  </conditionalFormatting>
  <conditionalFormatting sqref="P42">
    <cfRule type="cellIs" dxfId="21" priority="2" stopIfTrue="1" operator="lessThan">
      <formula>0.1*$P$55</formula>
    </cfRule>
    <cfRule type="cellIs" dxfId="20" priority="3" stopIfTrue="1" operator="greaterThan">
      <formula>0.5*$P$55</formula>
    </cfRule>
  </conditionalFormatting>
  <conditionalFormatting sqref="P44">
    <cfRule type="cellIs" dxfId="19" priority="4" stopIfTrue="1" operator="lessThan">
      <formula>0.1*$P$55</formula>
    </cfRule>
  </conditionalFormatting>
  <conditionalFormatting sqref="M51 P54 P52">
    <cfRule type="cellIs" dxfId="18" priority="5" stopIfTrue="1" operator="greaterThan">
      <formula>0.15*$P$55</formula>
    </cfRule>
  </conditionalFormatting>
  <conditionalFormatting sqref="O51">
    <cfRule type="cellIs" dxfId="17" priority="6" stopIfTrue="1" operator="greaterThan">
      <formula>0.1*$P$55-$N$51</formula>
    </cfRule>
  </conditionalFormatting>
  <conditionalFormatting sqref="T55:V55 G23:H23 M55:P55 H55:J55">
    <cfRule type="cellIs" dxfId="16" priority="7" stopIfTrue="1" operator="lessThan">
      <formula>$I$23</formula>
    </cfRule>
  </conditionalFormatting>
  <conditionalFormatting sqref="J44">
    <cfRule type="cellIs" dxfId="15" priority="8" stopIfTrue="1" operator="lessThan">
      <formula>0.2*$J$55</formula>
    </cfRule>
  </conditionalFormatting>
  <conditionalFormatting sqref="J42">
    <cfRule type="cellIs" dxfId="14" priority="9" stopIfTrue="1" operator="lessThan">
      <formula>0.2*$J$55</formula>
    </cfRule>
    <cfRule type="cellIs" dxfId="13" priority="10" stopIfTrue="1" operator="greaterThan">
      <formula>0.5*$J$55</formula>
    </cfRule>
  </conditionalFormatting>
  <conditionalFormatting sqref="J53 J49">
    <cfRule type="cellIs" dxfId="12" priority="11" stopIfTrue="1" operator="notEqual">
      <formula>0</formula>
    </cfRule>
  </conditionalFormatting>
  <conditionalFormatting sqref="G51">
    <cfRule type="cellIs" dxfId="11" priority="12" stopIfTrue="1" operator="greaterThan">
      <formula>0.1*$J$55</formula>
    </cfRule>
  </conditionalFormatting>
  <conditionalFormatting sqref="I51">
    <cfRule type="cellIs" dxfId="10" priority="13" stopIfTrue="1" operator="greaterThan">
      <formula>0.1*$J$55-$H$51</formula>
    </cfRule>
  </conditionalFormatting>
  <conditionalFormatting sqref="J52 J54">
    <cfRule type="cellIs" dxfId="9" priority="14" stopIfTrue="1" operator="greaterThan">
      <formula>0.15*$J$55</formula>
    </cfRule>
  </conditionalFormatting>
  <conditionalFormatting sqref="J45:J47">
    <cfRule type="cellIs" dxfId="8" priority="15" stopIfTrue="1" operator="greaterThan">
      <formula>0.05*$J$55</formula>
    </cfRule>
  </conditionalFormatting>
  <conditionalFormatting sqref="P45:P47 P49:P50 P53">
    <cfRule type="cellIs" dxfId="7" priority="16" stopIfTrue="1" operator="greaterThan">
      <formula>0.05*$P$55</formula>
    </cfRule>
  </conditionalFormatting>
  <conditionalFormatting sqref="V39">
    <cfRule type="cellIs" dxfId="6" priority="17" stopIfTrue="1" operator="greaterThan">
      <formula>0.2*$V$55</formula>
    </cfRule>
  </conditionalFormatting>
  <conditionalFormatting sqref="S55">
    <cfRule type="cellIs" dxfId="5" priority="18" stopIfTrue="1" operator="lessThan">
      <formula>0.5*$V$55</formula>
    </cfRule>
  </conditionalFormatting>
  <conditionalFormatting sqref="V42:V54">
    <cfRule type="cellIs" dxfId="4" priority="19" stopIfTrue="1" operator="greaterThan">
      <formula>0.5*$V$55</formula>
    </cfRule>
  </conditionalFormatting>
  <pageMargins left="0.25" right="0.25" top="0.75" bottom="0.75" header="0.5" footer="0.5"/>
  <pageSetup paperSize="9" scale="58" fitToHeight="2" orientation="landscape" r:id="rId1"/>
  <headerFooter alignWithMargins="0">
    <oddFooter xml:space="preserve">&amp;L&amp;A
&amp;R&amp;P of &amp;N
</oddFooter>
  </headerFooter>
  <rowBreaks count="1" manualBreakCount="1">
    <brk id="55" max="2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B96"/>
  <sheetViews>
    <sheetView showGridLines="0" zoomScale="80" zoomScaleNormal="80" workbookViewId="0">
      <pane ySplit="7" topLeftCell="A20" activePane="bottomLeft" state="frozen"/>
      <selection activeCell="C6" sqref="C6"/>
      <selection pane="bottomLeft" activeCell="S38" sqref="S38"/>
    </sheetView>
  </sheetViews>
  <sheetFormatPr defaultRowHeight="12.75" x14ac:dyDescent="0.2"/>
  <cols>
    <col min="1" max="1" width="2.5703125" style="189" customWidth="1"/>
    <col min="2" max="3" width="3.140625" style="189" customWidth="1"/>
    <col min="4" max="4" width="3.140625" style="297" customWidth="1"/>
    <col min="5" max="5" width="34.42578125" style="298" customWidth="1"/>
    <col min="6" max="6" width="7.85546875" style="212" customWidth="1"/>
    <col min="7" max="7" width="9.7109375" style="189" customWidth="1"/>
    <col min="8" max="8" width="1.85546875" style="189" customWidth="1"/>
    <col min="9" max="11" width="9.7109375" style="189" customWidth="1"/>
    <col min="12" max="13" width="9.7109375" style="189" hidden="1" customWidth="1"/>
    <col min="14" max="15" width="9.7109375" style="189" customWidth="1"/>
    <col min="16" max="16" width="1.85546875" style="189" customWidth="1"/>
    <col min="17" max="17" width="9.7109375" style="499" customWidth="1"/>
    <col min="18" max="18" width="1.85546875" style="189" customWidth="1"/>
    <col min="19" max="20" width="9.7109375" style="189" customWidth="1"/>
    <col min="21" max="22" width="9.7109375" style="189" hidden="1" customWidth="1"/>
    <col min="23" max="23" width="9.7109375" style="189" customWidth="1"/>
    <col min="24" max="24" width="9.7109375" style="313" customWidth="1"/>
    <col min="25" max="25" width="12" style="313" customWidth="1"/>
    <col min="26" max="26" width="1.85546875" style="189" customWidth="1"/>
    <col min="27" max="27" width="12" style="499" customWidth="1"/>
    <col min="28" max="28" width="9.7109375" style="189" customWidth="1"/>
    <col min="29" max="16384" width="9.140625" style="189"/>
  </cols>
  <sheetData>
    <row r="1" spans="1:28" ht="15.75" x14ac:dyDescent="0.25">
      <c r="A1" s="43" t="str">
        <f ca="1">RIGHT(CELL("filename",A2),LEN(CELL("filename",A2))-FIND("]",CELL("filename",A2)))</f>
        <v>Form 42</v>
      </c>
      <c r="B1" s="184" t="str">
        <f ca="1">INDEX(TOC!$B$5:$G$54,MATCH(TEXT(A1,0),TOC!$B$5:$B$54,0),6)</f>
        <v>Form 42 - Asset Analysis - Calculation of Admissible Assets</v>
      </c>
      <c r="C1" s="187"/>
      <c r="D1" s="186"/>
      <c r="E1" s="186"/>
      <c r="F1" s="187"/>
      <c r="G1" s="187"/>
      <c r="I1" s="187"/>
      <c r="J1" s="187"/>
      <c r="K1" s="187"/>
      <c r="L1" s="187"/>
      <c r="M1" s="187"/>
      <c r="N1" s="187"/>
      <c r="O1" s="187"/>
      <c r="Q1" s="467"/>
      <c r="S1" s="187"/>
      <c r="T1" s="187"/>
      <c r="U1" s="187"/>
      <c r="V1" s="187"/>
      <c r="W1" s="187"/>
      <c r="X1" s="187"/>
      <c r="Y1" s="187"/>
      <c r="AA1" s="467"/>
      <c r="AB1" s="187"/>
    </row>
    <row r="2" spans="1:28" ht="15.75" x14ac:dyDescent="0.25">
      <c r="A2" s="190"/>
      <c r="B2" s="190" t="str">
        <f>"Company: "&amp;CVR!G10</f>
        <v xml:space="preserve">Company: </v>
      </c>
      <c r="C2" s="190"/>
      <c r="D2" s="192"/>
      <c r="E2" s="192"/>
      <c r="F2" s="193"/>
      <c r="G2" s="193"/>
      <c r="I2" s="193"/>
      <c r="J2" s="193"/>
      <c r="K2" s="193"/>
      <c r="L2" s="193"/>
      <c r="M2" s="193"/>
      <c r="N2" s="193"/>
      <c r="O2" s="193"/>
      <c r="Q2" s="468"/>
      <c r="S2" s="193"/>
      <c r="T2" s="193"/>
      <c r="U2" s="193"/>
      <c r="V2" s="193"/>
      <c r="W2" s="193"/>
      <c r="X2" s="193"/>
      <c r="Y2" s="193"/>
      <c r="AA2" s="468"/>
      <c r="AB2" s="193"/>
    </row>
    <row r="3" spans="1:28" x14ac:dyDescent="0.2">
      <c r="A3" s="190"/>
      <c r="B3" s="195" t="str">
        <f>"Reporting Period: "&amp;CVR!G12&amp;", "&amp;CVR!G13</f>
        <v xml:space="preserve">Reporting Period: , </v>
      </c>
      <c r="C3" s="195"/>
      <c r="D3" s="238"/>
      <c r="E3" s="238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469"/>
      <c r="R3" s="195"/>
      <c r="S3" s="195"/>
      <c r="T3" s="195"/>
      <c r="U3" s="195"/>
      <c r="V3" s="195"/>
      <c r="W3" s="195"/>
      <c r="X3" s="195"/>
      <c r="Y3" s="195"/>
      <c r="Z3" s="195"/>
      <c r="AA3" s="469"/>
      <c r="AB3" s="195"/>
    </row>
    <row r="4" spans="1:28" x14ac:dyDescent="0.2">
      <c r="A4" s="190"/>
      <c r="B4" s="190"/>
      <c r="C4" s="190"/>
      <c r="D4" s="192"/>
      <c r="E4" s="192"/>
      <c r="F4" s="190"/>
      <c r="G4" s="190"/>
      <c r="I4" s="190"/>
      <c r="J4" s="190"/>
      <c r="K4" s="190"/>
      <c r="L4" s="190"/>
      <c r="M4" s="190"/>
      <c r="N4" s="190"/>
      <c r="O4" s="190"/>
      <c r="Q4" s="470"/>
      <c r="S4" s="190"/>
      <c r="T4" s="190"/>
      <c r="U4" s="190"/>
      <c r="V4" s="190"/>
      <c r="W4" s="190"/>
      <c r="X4" s="190"/>
      <c r="Y4" s="190"/>
      <c r="AA4" s="470"/>
      <c r="AB4" s="190"/>
    </row>
    <row r="5" spans="1:28" s="201" customFormat="1" ht="39.75" customHeight="1" x14ac:dyDescent="0.2">
      <c r="A5" s="190"/>
      <c r="B5" s="190"/>
      <c r="C5" s="190"/>
      <c r="D5" s="190"/>
      <c r="E5" s="190"/>
      <c r="F5" s="925" t="s">
        <v>1194</v>
      </c>
      <c r="G5" s="471" t="s">
        <v>1152</v>
      </c>
      <c r="I5" s="934" t="s">
        <v>888</v>
      </c>
      <c r="J5" s="937"/>
      <c r="K5" s="938"/>
      <c r="L5" s="472" t="s">
        <v>1559</v>
      </c>
      <c r="M5" s="473"/>
      <c r="N5" s="474"/>
      <c r="O5" s="471"/>
      <c r="Q5" s="475" t="s">
        <v>26</v>
      </c>
      <c r="S5" s="934" t="s">
        <v>1414</v>
      </c>
      <c r="T5" s="935"/>
      <c r="U5" s="935"/>
      <c r="V5" s="935"/>
      <c r="W5" s="936"/>
      <c r="X5" s="471"/>
      <c r="Y5" s="471"/>
      <c r="AA5" s="475" t="s">
        <v>1042</v>
      </c>
      <c r="AB5" s="471"/>
    </row>
    <row r="6" spans="1:28" s="201" customFormat="1" ht="79.5" customHeight="1" x14ac:dyDescent="0.2">
      <c r="A6" s="190"/>
      <c r="B6" s="190"/>
      <c r="C6" s="190"/>
      <c r="D6" s="190"/>
      <c r="E6" s="190"/>
      <c r="F6" s="930"/>
      <c r="G6" s="476"/>
      <c r="I6" s="471" t="s">
        <v>320</v>
      </c>
      <c r="J6" s="471" t="s">
        <v>25</v>
      </c>
      <c r="K6" s="471" t="s">
        <v>1582</v>
      </c>
      <c r="L6" s="471" t="s">
        <v>320</v>
      </c>
      <c r="M6" s="471" t="s">
        <v>384</v>
      </c>
      <c r="N6" s="476" t="s">
        <v>24</v>
      </c>
      <c r="O6" s="476" t="s">
        <v>1561</v>
      </c>
      <c r="Q6" s="477"/>
      <c r="S6" s="471" t="s">
        <v>321</v>
      </c>
      <c r="T6" s="471" t="s">
        <v>385</v>
      </c>
      <c r="U6" s="471" t="s">
        <v>322</v>
      </c>
      <c r="V6" s="471" t="s">
        <v>386</v>
      </c>
      <c r="W6" s="471" t="s">
        <v>1583</v>
      </c>
      <c r="X6" s="476" t="s">
        <v>27</v>
      </c>
      <c r="Y6" s="476" t="s">
        <v>1413</v>
      </c>
      <c r="AA6" s="477"/>
      <c r="AB6" s="476" t="s">
        <v>1235</v>
      </c>
    </row>
    <row r="7" spans="1:28" x14ac:dyDescent="0.2">
      <c r="A7" s="190"/>
      <c r="B7" s="192" t="s">
        <v>54</v>
      </c>
      <c r="C7" s="190"/>
      <c r="D7" s="190"/>
      <c r="E7" s="190"/>
      <c r="F7" s="926"/>
      <c r="G7" s="226" t="s">
        <v>1394</v>
      </c>
      <c r="I7" s="478" t="s">
        <v>1395</v>
      </c>
      <c r="J7" s="478" t="s">
        <v>1397</v>
      </c>
      <c r="K7" s="478" t="s">
        <v>1153</v>
      </c>
      <c r="L7" s="478"/>
      <c r="M7" s="226">
        <v>4</v>
      </c>
      <c r="N7" s="226" t="s">
        <v>57</v>
      </c>
      <c r="O7" s="226" t="s">
        <v>756</v>
      </c>
      <c r="Q7" s="479" t="s">
        <v>59</v>
      </c>
      <c r="S7" s="478" t="s">
        <v>60</v>
      </c>
      <c r="T7" s="478" t="s">
        <v>61</v>
      </c>
      <c r="U7" s="478"/>
      <c r="V7" s="478"/>
      <c r="W7" s="226" t="s">
        <v>62</v>
      </c>
      <c r="X7" s="226" t="s">
        <v>63</v>
      </c>
      <c r="Y7" s="226" t="s">
        <v>1154</v>
      </c>
      <c r="AA7" s="479" t="s">
        <v>757</v>
      </c>
      <c r="AB7" s="226"/>
    </row>
    <row r="8" spans="1:28" x14ac:dyDescent="0.2">
      <c r="A8" s="190"/>
      <c r="B8" s="246"/>
      <c r="C8" s="246"/>
      <c r="D8" s="247"/>
      <c r="E8" s="247"/>
      <c r="F8" s="246"/>
      <c r="G8" s="246"/>
      <c r="I8" s="246"/>
      <c r="J8" s="246"/>
      <c r="K8" s="246"/>
      <c r="L8" s="246"/>
      <c r="M8" s="246"/>
      <c r="N8" s="246"/>
      <c r="O8" s="246"/>
      <c r="Q8" s="480"/>
      <c r="S8" s="246"/>
      <c r="T8" s="246"/>
      <c r="U8" s="246"/>
      <c r="V8" s="246"/>
      <c r="W8" s="246"/>
      <c r="X8" s="246"/>
      <c r="Y8" s="246"/>
      <c r="AA8" s="480"/>
      <c r="AB8" s="246"/>
    </row>
    <row r="9" spans="1:28" s="206" customFormat="1" x14ac:dyDescent="0.2">
      <c r="A9" s="295"/>
      <c r="B9" s="369" t="s">
        <v>908</v>
      </c>
      <c r="C9" s="481"/>
      <c r="D9" s="288"/>
      <c r="E9" s="288"/>
      <c r="F9" s="211">
        <v>11</v>
      </c>
      <c r="G9" s="482"/>
      <c r="I9" s="483">
        <f>SUBTOTAL(9,I10:I11)</f>
        <v>0</v>
      </c>
      <c r="J9" s="483">
        <f>SUBTOTAL(9,J10:J11)</f>
        <v>0</v>
      </c>
      <c r="K9" s="483">
        <f>SUM(I9:J9)</f>
        <v>0</v>
      </c>
      <c r="L9" s="484"/>
      <c r="M9" s="484"/>
      <c r="N9" s="483">
        <f>SUBTOTAL(9,N10:N11)</f>
        <v>0</v>
      </c>
      <c r="O9" s="483">
        <f>N9+K9</f>
        <v>0</v>
      </c>
      <c r="Q9" s="595">
        <f>IF(O$87=0,0,O9/O$87)</f>
        <v>0</v>
      </c>
      <c r="S9" s="483">
        <f>SUBTOTAL(9,S10:S11)</f>
        <v>0</v>
      </c>
      <c r="T9" s="483">
        <f>SUBTOTAL(9,T10:T11)</f>
        <v>0</v>
      </c>
      <c r="U9" s="484"/>
      <c r="V9" s="484"/>
      <c r="W9" s="483">
        <f>SUBTOTAL(9,W10:W11)</f>
        <v>0</v>
      </c>
      <c r="X9" s="483">
        <f>SUBTOTAL(9,X10:X11)</f>
        <v>0</v>
      </c>
      <c r="Y9" s="483">
        <f>SUM(Y10:Y11)</f>
        <v>0</v>
      </c>
      <c r="AA9" s="595">
        <f>IF(O$87=0,0,Y9/Y$87)</f>
        <v>0</v>
      </c>
      <c r="AB9" s="486">
        <v>11</v>
      </c>
    </row>
    <row r="10" spans="1:28" x14ac:dyDescent="0.2">
      <c r="A10" s="190"/>
      <c r="B10" s="228"/>
      <c r="C10" s="253" t="s">
        <v>1199</v>
      </c>
      <c r="D10" s="288"/>
      <c r="E10" s="288"/>
      <c r="F10" s="211">
        <v>12</v>
      </c>
      <c r="G10" s="487">
        <v>0.01</v>
      </c>
      <c r="I10" s="746"/>
      <c r="J10" s="746"/>
      <c r="K10" s="488">
        <f t="shared" ref="K10:K87" si="0">SUM(I10:J10)</f>
        <v>0</v>
      </c>
      <c r="L10" s="573"/>
      <c r="M10" s="573"/>
      <c r="N10" s="180"/>
      <c r="O10" s="488">
        <f>N10+K10</f>
        <v>0</v>
      </c>
      <c r="P10" s="201"/>
      <c r="Q10" s="485">
        <f>IF(O$87=0,0,O10/O$87)</f>
        <v>0</v>
      </c>
      <c r="R10" s="201"/>
      <c r="S10" s="598">
        <f>IF(ISERROR(IF($Q10&lt;G10,I10,($O$87*G10)*(I10/O10))),0,IF($Q10&lt;G10,I10,($O$87*G10)*(I10/O10)))</f>
        <v>0</v>
      </c>
      <c r="T10" s="598">
        <f>IF(ISERROR(IF($Q10&lt;G10,J10,($O$87*G10)*(J10/O10))),0,IF($Q10&lt;G10,J10,($O$87*G10)*(J10/O10)))</f>
        <v>0</v>
      </c>
      <c r="U10" s="573"/>
      <c r="V10" s="573"/>
      <c r="W10" s="598">
        <f>IF(ISERROR(IF($Q10&lt;G10,N10,($O$87*G10)*(N10/O10))),0,IF($Q10&lt;G10,N10,($O$87*G10)*(N10/O10)))</f>
        <v>0</v>
      </c>
      <c r="X10" s="573"/>
      <c r="Y10" s="488">
        <f>IF(Q10&lt;G10,O10,($O$87*G10+X10))</f>
        <v>0</v>
      </c>
      <c r="Z10" s="201"/>
      <c r="AA10" s="595">
        <f t="shared" ref="AA10:AA71" si="1">IF(O$87=0,0,Y10/Y$87)</f>
        <v>0</v>
      </c>
      <c r="AB10" s="458"/>
    </row>
    <row r="11" spans="1:28" x14ac:dyDescent="0.2">
      <c r="A11" s="190"/>
      <c r="B11" s="228"/>
      <c r="C11" s="253" t="s">
        <v>1577</v>
      </c>
      <c r="D11" s="288"/>
      <c r="E11" s="288"/>
      <c r="F11" s="211">
        <v>13</v>
      </c>
      <c r="G11" s="487">
        <v>1</v>
      </c>
      <c r="I11" s="746"/>
      <c r="J11" s="746"/>
      <c r="K11" s="488">
        <f t="shared" si="0"/>
        <v>0</v>
      </c>
      <c r="L11" s="573"/>
      <c r="M11" s="573"/>
      <c r="N11" s="746"/>
      <c r="O11" s="488">
        <f>N11+K11</f>
        <v>0</v>
      </c>
      <c r="P11" s="201"/>
      <c r="Q11" s="485">
        <f>IF(O$87=0,0,O11/O$87)</f>
        <v>0</v>
      </c>
      <c r="R11" s="201"/>
      <c r="S11" s="598">
        <f>IF(ISERROR(IF($Q11&lt;G11,I11,($O$87*G11)*(I11/O11))),0,IF($Q11&lt;G11,I11,($O$87*G11)*(I11/O11)))</f>
        <v>0</v>
      </c>
      <c r="T11" s="598">
        <f>IF(ISERROR(IF($Q11&lt;G11,J11,($O$87*G11)*(J11/O11))),0,IF($Q11&lt;G11,J11,($O$87*G11)*(J11/O11)))</f>
        <v>0</v>
      </c>
      <c r="U11" s="573"/>
      <c r="V11" s="573"/>
      <c r="W11" s="598">
        <f>IF(ISERROR(IF($Q11&lt;G11,N11,($O$87*G11)*(N11/O11))),0,IF($Q11&lt;G11,N11,($O$87*G11)*(N11/O11)))</f>
        <v>0</v>
      </c>
      <c r="X11" s="573"/>
      <c r="Y11" s="488">
        <f>IF(Q11&lt;G11,O11,($O$87*G11+X11))</f>
        <v>0</v>
      </c>
      <c r="Z11" s="201"/>
      <c r="AA11" s="595">
        <f t="shared" si="1"/>
        <v>0</v>
      </c>
      <c r="AB11" s="458"/>
    </row>
    <row r="12" spans="1:28" s="237" customFormat="1" x14ac:dyDescent="0.2">
      <c r="A12" s="285"/>
      <c r="B12" s="285"/>
      <c r="C12" s="285"/>
      <c r="D12" s="287"/>
      <c r="E12" s="287"/>
      <c r="F12" s="285"/>
      <c r="G12" s="489"/>
      <c r="I12" s="490"/>
      <c r="J12" s="490"/>
      <c r="K12" s="490"/>
      <c r="L12" s="490"/>
      <c r="M12" s="490"/>
      <c r="N12" s="490"/>
      <c r="O12" s="490"/>
      <c r="Q12" s="491"/>
      <c r="S12" s="490"/>
      <c r="T12" s="490"/>
      <c r="U12" s="490"/>
      <c r="V12" s="490"/>
      <c r="W12" s="490"/>
      <c r="X12" s="490"/>
      <c r="Y12" s="490"/>
      <c r="AA12" s="491"/>
      <c r="AB12" s="492"/>
    </row>
    <row r="13" spans="1:28" s="206" customFormat="1" x14ac:dyDescent="0.2">
      <c r="A13" s="295"/>
      <c r="B13" s="369" t="s">
        <v>884</v>
      </c>
      <c r="C13" s="481"/>
      <c r="D13" s="288"/>
      <c r="E13" s="288"/>
      <c r="F13" s="211">
        <v>14</v>
      </c>
      <c r="G13" s="482"/>
      <c r="I13" s="483">
        <f>SUBTOTAL(9,I14:I42)</f>
        <v>0</v>
      </c>
      <c r="J13" s="483">
        <f>SUBTOTAL(9,J14:J42)</f>
        <v>0</v>
      </c>
      <c r="K13" s="483">
        <f t="shared" si="0"/>
        <v>0</v>
      </c>
      <c r="L13" s="484"/>
      <c r="M13" s="484"/>
      <c r="N13" s="483">
        <f>SUBTOTAL(9,N14:N42)</f>
        <v>0</v>
      </c>
      <c r="O13" s="483">
        <f t="shared" ref="O13:O42" si="2">N13+K13</f>
        <v>0</v>
      </c>
      <c r="Q13" s="595">
        <f t="shared" ref="Q13:Q42" si="3">IF(O$87=0,0,O13/O$87)</f>
        <v>0</v>
      </c>
      <c r="S13" s="597">
        <f>IF(ISERROR(SUBTOTAL(9,S14:S42)),0,(SUBTOTAL(9,S14:S42)))</f>
        <v>0</v>
      </c>
      <c r="T13" s="597">
        <f>IF(ISERROR(SUBTOTAL(9,T14:T42)),0,(SUBTOTAL(9,T14:T42)))</f>
        <v>0</v>
      </c>
      <c r="U13" s="484"/>
      <c r="V13" s="484"/>
      <c r="W13" s="597">
        <f>IF(ISERROR(SUBTOTAL(9,W14:W42)),0,(SUBTOTAL(9,W14:W42)))</f>
        <v>0</v>
      </c>
      <c r="X13" s="483">
        <f>SUBTOTAL(9,X14:X42)</f>
        <v>0</v>
      </c>
      <c r="Y13" s="483">
        <f>SUBTOTAL(9,Y14:Y42)</f>
        <v>0</v>
      </c>
      <c r="AA13" s="595">
        <f t="shared" si="1"/>
        <v>0</v>
      </c>
      <c r="AB13" s="486">
        <v>11</v>
      </c>
    </row>
    <row r="14" spans="1:28" s="206" customFormat="1" x14ac:dyDescent="0.2">
      <c r="A14" s="190"/>
      <c r="B14" s="228"/>
      <c r="C14" s="253" t="s">
        <v>909</v>
      </c>
      <c r="D14" s="288"/>
      <c r="E14" s="288"/>
      <c r="F14" s="211">
        <v>15</v>
      </c>
      <c r="G14" s="493"/>
      <c r="I14" s="483">
        <f>SUBTOTAL(9,I15:I18)</f>
        <v>0</v>
      </c>
      <c r="J14" s="483">
        <f>SUBTOTAL(9,J15:J18)</f>
        <v>0</v>
      </c>
      <c r="K14" s="483">
        <f t="shared" si="0"/>
        <v>0</v>
      </c>
      <c r="L14" s="484"/>
      <c r="M14" s="484"/>
      <c r="N14" s="483">
        <f>SUBTOTAL(9,N15:N18)</f>
        <v>0</v>
      </c>
      <c r="O14" s="483">
        <f t="shared" si="2"/>
        <v>0</v>
      </c>
      <c r="Q14" s="595">
        <f t="shared" si="3"/>
        <v>0</v>
      </c>
      <c r="S14" s="597">
        <f>IF(ISERROR(SUBTOTAL(9,S15:S18)),0,(SUBTOTAL(9,S15:S18)))</f>
        <v>0</v>
      </c>
      <c r="T14" s="597">
        <f>IF(ISERROR(SUBTOTAL(9,T15:T18)),0,(SUBTOTAL(9,T15:V18)))</f>
        <v>0</v>
      </c>
      <c r="U14" s="484"/>
      <c r="V14" s="484"/>
      <c r="W14" s="597">
        <f>IF(ISERROR(SUBTOTAL(9,W15:W18)),0,(SUBTOTAL(9,W15:W18)))</f>
        <v>0</v>
      </c>
      <c r="X14" s="483">
        <f>SUBTOTAL(9,X15:X18)</f>
        <v>0</v>
      </c>
      <c r="Y14" s="483">
        <f>SUBTOTAL(9,Y15:Y18)</f>
        <v>0</v>
      </c>
      <c r="AA14" s="595">
        <f t="shared" si="1"/>
        <v>0</v>
      </c>
      <c r="AB14" s="486">
        <v>11</v>
      </c>
    </row>
    <row r="15" spans="1:28" x14ac:dyDescent="0.2">
      <c r="A15" s="190"/>
      <c r="B15" s="228"/>
      <c r="C15" s="253"/>
      <c r="D15" s="290" t="s">
        <v>1393</v>
      </c>
      <c r="E15" s="288"/>
      <c r="F15" s="211">
        <v>16</v>
      </c>
      <c r="G15" s="487">
        <v>1</v>
      </c>
      <c r="I15" s="746"/>
      <c r="J15" s="746"/>
      <c r="K15" s="488">
        <f t="shared" si="0"/>
        <v>0</v>
      </c>
      <c r="L15" s="573"/>
      <c r="M15" s="573"/>
      <c r="N15" s="746"/>
      <c r="O15" s="488">
        <f t="shared" si="2"/>
        <v>0</v>
      </c>
      <c r="P15" s="201"/>
      <c r="Q15" s="485">
        <f t="shared" si="3"/>
        <v>0</v>
      </c>
      <c r="R15" s="201"/>
      <c r="S15" s="598">
        <f>IF(ISERROR(IF($Q15&lt;G15,I15,($O$87*G15)*(I15/O15))),0,IF($Q15&lt;G15,I15,($O$87*G15)*(I15/O15)))</f>
        <v>0</v>
      </c>
      <c r="T15" s="598">
        <f>IF(ISERROR(IF($Q15&lt;G15,J15,($O$87*G15)*(J15/O15))),0,IF($Q15&lt;G15,J15,($O$87*G15)*(J15/O15)))</f>
        <v>0</v>
      </c>
      <c r="U15" s="573"/>
      <c r="V15" s="573"/>
      <c r="W15" s="598">
        <f>IF(ISERROR(IF($Q15&lt;G15,N15,($O$87*G15)*(N15/O15))),0,IF($Q15&lt;G15,N15,($O$87*G15)*(N15/O15)))</f>
        <v>0</v>
      </c>
      <c r="X15" s="573"/>
      <c r="Y15" s="488">
        <f>IF(Q15&lt;G15,O15,($O$87*G15+X15))</f>
        <v>0</v>
      </c>
      <c r="Z15" s="201"/>
      <c r="AA15" s="595">
        <f t="shared" si="1"/>
        <v>0</v>
      </c>
      <c r="AB15" s="458"/>
    </row>
    <row r="16" spans="1:28" x14ac:dyDescent="0.2">
      <c r="A16" s="190"/>
      <c r="B16" s="228"/>
      <c r="C16" s="253"/>
      <c r="D16" s="290" t="s">
        <v>1579</v>
      </c>
      <c r="E16" s="288"/>
      <c r="F16" s="211">
        <v>17</v>
      </c>
      <c r="G16" s="487">
        <v>1</v>
      </c>
      <c r="I16" s="746"/>
      <c r="J16" s="746"/>
      <c r="K16" s="488">
        <f t="shared" si="0"/>
        <v>0</v>
      </c>
      <c r="L16" s="573"/>
      <c r="M16" s="573"/>
      <c r="N16" s="746"/>
      <c r="O16" s="488">
        <f t="shared" si="2"/>
        <v>0</v>
      </c>
      <c r="P16" s="201"/>
      <c r="Q16" s="485">
        <f t="shared" si="3"/>
        <v>0</v>
      </c>
      <c r="R16" s="201"/>
      <c r="S16" s="598">
        <f>IF(ISERROR(IF($Q16&lt;G16,I16,($O$87*G16)*(I16/O16))),0,IF($Q16&lt;G16,I16,($O$87*G16)*(I16/O16)))</f>
        <v>0</v>
      </c>
      <c r="T16" s="598">
        <f>IF(ISERROR(IF($Q16&lt;G16,J16,($O$87*G16)*(J16/O16))),0,IF($Q16&lt;G16,J16,($O$87*G16)*(J16/O16)))</f>
        <v>0</v>
      </c>
      <c r="U16" s="573"/>
      <c r="V16" s="573"/>
      <c r="W16" s="598">
        <f>IF(ISERROR(IF($Q16&lt;G16,N16,($O$87*G16)*(N16/O16))),0,IF($Q16&lt;G16,N16,($O$87*G16)*(N16/O16)))</f>
        <v>0</v>
      </c>
      <c r="X16" s="573"/>
      <c r="Y16" s="488">
        <f t="shared" ref="Y16:Y42" si="4">IF(Q16&lt;G16,O16,($O$87*G16+X16))</f>
        <v>0</v>
      </c>
      <c r="Z16" s="201"/>
      <c r="AA16" s="595">
        <f t="shared" si="1"/>
        <v>0</v>
      </c>
      <c r="AB16" s="458"/>
    </row>
    <row r="17" spans="1:28" x14ac:dyDescent="0.2">
      <c r="A17" s="190"/>
      <c r="B17" s="228"/>
      <c r="C17" s="253"/>
      <c r="D17" s="290" t="s">
        <v>1169</v>
      </c>
      <c r="E17" s="288"/>
      <c r="F17" s="211">
        <v>18</v>
      </c>
      <c r="G17" s="487">
        <v>0.1</v>
      </c>
      <c r="I17" s="746"/>
      <c r="J17" s="746"/>
      <c r="K17" s="488">
        <f t="shared" si="0"/>
        <v>0</v>
      </c>
      <c r="L17" s="573"/>
      <c r="M17" s="573"/>
      <c r="N17" s="180"/>
      <c r="O17" s="488">
        <f t="shared" si="2"/>
        <v>0</v>
      </c>
      <c r="P17" s="201"/>
      <c r="Q17" s="485">
        <f t="shared" si="3"/>
        <v>0</v>
      </c>
      <c r="R17" s="201"/>
      <c r="S17" s="598">
        <f>IF(ISERROR(IF($Q17&lt;G17,I17,($O$87*G17)*(I17/O17))),0,IF($Q17&lt;G17,I17,($O$87*G17)*(I17/O17)))</f>
        <v>0</v>
      </c>
      <c r="T17" s="598">
        <f>IF(ISERROR(IF($Q17&lt;G17,J17,($O$87*G17)*(J17/O17))),0,IF($Q17&lt;G17,J17,($O$87*G17)*(J17/O17)))</f>
        <v>0</v>
      </c>
      <c r="U17" s="573"/>
      <c r="V17" s="573"/>
      <c r="W17" s="598">
        <f>IF(ISERROR(IF($Q17&lt;G17,N17,($O$87*G17)*(N17/O17))),0,IF($Q17&lt;G17,N17,($O$87*G17)*(N17/O17)))</f>
        <v>0</v>
      </c>
      <c r="X17" s="573"/>
      <c r="Y17" s="488">
        <f t="shared" si="4"/>
        <v>0</v>
      </c>
      <c r="Z17" s="201"/>
      <c r="AA17" s="595">
        <f t="shared" si="1"/>
        <v>0</v>
      </c>
      <c r="AB17" s="458"/>
    </row>
    <row r="18" spans="1:28" s="206" customFormat="1" x14ac:dyDescent="0.2">
      <c r="A18" s="190"/>
      <c r="B18" s="228"/>
      <c r="C18" s="253"/>
      <c r="D18" s="290" t="s">
        <v>1196</v>
      </c>
      <c r="E18" s="288"/>
      <c r="F18" s="211">
        <v>19</v>
      </c>
      <c r="G18" s="487">
        <v>0</v>
      </c>
      <c r="I18" s="746"/>
      <c r="J18" s="746"/>
      <c r="K18" s="488">
        <f t="shared" si="0"/>
        <v>0</v>
      </c>
      <c r="L18" s="573"/>
      <c r="M18" s="573"/>
      <c r="N18" s="180"/>
      <c r="O18" s="488">
        <f t="shared" si="2"/>
        <v>0</v>
      </c>
      <c r="P18" s="201"/>
      <c r="Q18" s="485">
        <f t="shared" si="3"/>
        <v>0</v>
      </c>
      <c r="R18" s="201"/>
      <c r="S18" s="598">
        <f>IF(ISERROR(IF($Q18&lt;G18,I18,($O$87*G18)*(I18/O18))),0,IF($Q18&lt;G18,I18,($O$87*G18)*(I18/O18)))</f>
        <v>0</v>
      </c>
      <c r="T18" s="598">
        <f>IF(ISERROR(IF($Q18&lt;G18,J18,($O$87*G18)*(J18/O18))),0,IF($Q18&lt;G18,J18,($O$87*G18)*(J18/O18)))</f>
        <v>0</v>
      </c>
      <c r="U18" s="573"/>
      <c r="V18" s="573"/>
      <c r="W18" s="598">
        <f>IF(ISERROR(IF($Q18&lt;G18,N18,($O$87*G18)*(N18/O18))),0,IF($Q18&lt;G18,N18,($O$87*G18)*(N18/O18)))</f>
        <v>0</v>
      </c>
      <c r="X18" s="573"/>
      <c r="Y18" s="488">
        <f t="shared" si="4"/>
        <v>0</v>
      </c>
      <c r="Z18" s="201"/>
      <c r="AA18" s="595">
        <f t="shared" si="1"/>
        <v>0</v>
      </c>
      <c r="AB18" s="458"/>
    </row>
    <row r="19" spans="1:28" s="206" customFormat="1" x14ac:dyDescent="0.2">
      <c r="A19" s="190"/>
      <c r="B19" s="228"/>
      <c r="C19" s="253" t="s">
        <v>910</v>
      </c>
      <c r="D19" s="288"/>
      <c r="E19" s="288"/>
      <c r="F19" s="211">
        <v>20</v>
      </c>
      <c r="G19" s="493"/>
      <c r="I19" s="483">
        <f>SUBTOTAL(9,I20:I24)</f>
        <v>0</v>
      </c>
      <c r="J19" s="483">
        <f>SUBTOTAL(9,J20:J24)</f>
        <v>0</v>
      </c>
      <c r="K19" s="483">
        <f>SUM(I19:J19)</f>
        <v>0</v>
      </c>
      <c r="L19" s="484"/>
      <c r="M19" s="484"/>
      <c r="N19" s="483">
        <f>SUBTOTAL(9,N20:N24)</f>
        <v>0</v>
      </c>
      <c r="O19" s="483">
        <f t="shared" si="2"/>
        <v>0</v>
      </c>
      <c r="Q19" s="595">
        <f t="shared" si="3"/>
        <v>0</v>
      </c>
      <c r="S19" s="597">
        <f>IF(ISERROR(SUBTOTAL(9,S20:S24)),0,(SUBTOTAL(9,S20:S24)))</f>
        <v>0</v>
      </c>
      <c r="T19" s="597">
        <f>IF(ISERROR(SUBTOTAL(9,T20:T24)),0,(SUBTOTAL(9,T20:T24)))</f>
        <v>0</v>
      </c>
      <c r="U19" s="597">
        <f>IF(ISERROR(SUBTOTAL(9,U20:U24)),0,(SUBTOTAL(9,U20:U24)))</f>
        <v>0</v>
      </c>
      <c r="V19" s="597">
        <f>IF(ISERROR(SUBTOTAL(9,V20:V24)),0,(SUBTOTAL(9,V20:V24)))</f>
        <v>0</v>
      </c>
      <c r="W19" s="597">
        <f>IF(ISERROR(SUBTOTAL(9,W20:W24)),0,(SUBTOTAL(9,W20:W24)))</f>
        <v>0</v>
      </c>
      <c r="X19" s="483">
        <f>SUBTOTAL(9,X20:X24)</f>
        <v>0</v>
      </c>
      <c r="Y19" s="483">
        <f>SUBTOTAL(9,Y20:Y24)</f>
        <v>0</v>
      </c>
      <c r="AA19" s="595">
        <f t="shared" si="1"/>
        <v>0</v>
      </c>
      <c r="AB19" s="486">
        <v>11</v>
      </c>
    </row>
    <row r="20" spans="1:28" x14ac:dyDescent="0.2">
      <c r="A20" s="190"/>
      <c r="B20" s="228"/>
      <c r="C20" s="253"/>
      <c r="D20" s="290" t="s">
        <v>1575</v>
      </c>
      <c r="E20" s="288"/>
      <c r="F20" s="211">
        <v>21</v>
      </c>
      <c r="G20" s="487">
        <v>0.05</v>
      </c>
      <c r="I20" s="746"/>
      <c r="J20" s="746"/>
      <c r="K20" s="488">
        <f t="shared" si="0"/>
        <v>0</v>
      </c>
      <c r="L20" s="573"/>
      <c r="M20" s="573"/>
      <c r="N20" s="746"/>
      <c r="O20" s="488">
        <f t="shared" si="2"/>
        <v>0</v>
      </c>
      <c r="P20" s="201"/>
      <c r="Q20" s="485">
        <f t="shared" si="3"/>
        <v>0</v>
      </c>
      <c r="R20" s="201"/>
      <c r="S20" s="598">
        <f>IF(ISERROR(IF($Q20&lt;G20,I20,($O$87*G20)*(I20/O20))),0,IF($Q20&lt;G20,I20,($O$87*G20)*(I20/O20)))</f>
        <v>0</v>
      </c>
      <c r="T20" s="598">
        <f>IF(ISERROR(IF($Q20&lt;G20,J20,($O$87*G20)*(J20/O20))),0,IF($Q20&lt;G20,J20,($O$87*G20)*(J20/O20)))</f>
        <v>0</v>
      </c>
      <c r="U20" s="573"/>
      <c r="V20" s="573"/>
      <c r="W20" s="598">
        <f>IF(ISERROR(IF($Q20&lt;G20,N20,($O$87*G20)*(N20/O20))),0,IF($Q20&lt;G20,N20,($O$87*G20)*(N20/O20)))</f>
        <v>0</v>
      </c>
      <c r="X20" s="573"/>
      <c r="Y20" s="488">
        <f t="shared" si="4"/>
        <v>0</v>
      </c>
      <c r="Z20" s="201"/>
      <c r="AA20" s="595">
        <f t="shared" si="1"/>
        <v>0</v>
      </c>
      <c r="AB20" s="596"/>
    </row>
    <row r="21" spans="1:28" x14ac:dyDescent="0.2">
      <c r="A21" s="190"/>
      <c r="B21" s="228"/>
      <c r="C21" s="253"/>
      <c r="D21" s="290" t="s">
        <v>1580</v>
      </c>
      <c r="E21" s="288"/>
      <c r="F21" s="211">
        <v>22</v>
      </c>
      <c r="G21" s="487">
        <v>0.05</v>
      </c>
      <c r="I21" s="746"/>
      <c r="J21" s="746"/>
      <c r="K21" s="488">
        <f t="shared" si="0"/>
        <v>0</v>
      </c>
      <c r="L21" s="573"/>
      <c r="M21" s="573"/>
      <c r="N21" s="180"/>
      <c r="O21" s="488">
        <f t="shared" si="2"/>
        <v>0</v>
      </c>
      <c r="P21" s="201"/>
      <c r="Q21" s="485">
        <f t="shared" si="3"/>
        <v>0</v>
      </c>
      <c r="R21" s="201"/>
      <c r="S21" s="598">
        <f>IF(ISERROR(IF($Q21&lt;G21,I21,($O$87*G21)*(I21/O21))),0,IF($Q21&lt;G21,I21,($O$87*G21)*(I21/O21)))</f>
        <v>0</v>
      </c>
      <c r="T21" s="598">
        <f>IF(ISERROR(IF($Q21&lt;G21,J21,($O$87*G21)*(J21/O21))),0,IF($Q21&lt;G21,J21,($O$87*G21)*(J21/O21)))</f>
        <v>0</v>
      </c>
      <c r="U21" s="573"/>
      <c r="V21" s="573"/>
      <c r="W21" s="598">
        <f>IF(ISERROR(IF($Q21&lt;G21,N21,($O$87*G21)*(N21/O21))),0,IF($Q21&lt;G21,N21,($O$87*G21)*(N21/O21)))</f>
        <v>0</v>
      </c>
      <c r="X21" s="573"/>
      <c r="Y21" s="488">
        <f t="shared" si="4"/>
        <v>0</v>
      </c>
      <c r="Z21" s="201"/>
      <c r="AA21" s="595">
        <f t="shared" si="1"/>
        <v>0</v>
      </c>
      <c r="AB21" s="596"/>
    </row>
    <row r="22" spans="1:28" s="206" customFormat="1" x14ac:dyDescent="0.2">
      <c r="A22" s="190"/>
      <c r="B22" s="228"/>
      <c r="C22" s="253"/>
      <c r="D22" s="290" t="s">
        <v>1581</v>
      </c>
      <c r="E22" s="288"/>
      <c r="F22" s="211">
        <v>23</v>
      </c>
      <c r="G22" s="487">
        <v>0</v>
      </c>
      <c r="I22" s="746"/>
      <c r="J22" s="746"/>
      <c r="K22" s="488">
        <f t="shared" si="0"/>
        <v>0</v>
      </c>
      <c r="L22" s="573"/>
      <c r="M22" s="573"/>
      <c r="N22" s="180"/>
      <c r="O22" s="488">
        <f t="shared" si="2"/>
        <v>0</v>
      </c>
      <c r="P22" s="201"/>
      <c r="Q22" s="485">
        <f t="shared" si="3"/>
        <v>0</v>
      </c>
      <c r="R22" s="201"/>
      <c r="S22" s="598">
        <f>IF(ISERROR(IF($Q22&lt;G22,I22,($O$87*G22)*(I22/O22))),0,IF($Q22&lt;G22,I22,($O$87*G22)*(I22/O22)))</f>
        <v>0</v>
      </c>
      <c r="T22" s="598">
        <f>IF(ISERROR(IF($Q22&lt;G22,J22,($O$87*G22)*(J22/O22))),0,IF($Q22&lt;G22,J22,($O$87*G22)*(J22/O22)))</f>
        <v>0</v>
      </c>
      <c r="U22" s="573"/>
      <c r="V22" s="573"/>
      <c r="W22" s="598">
        <f>IF(ISERROR(IF($Q22&lt;G22,N22,($O$87*G22)*(N22/O22))),0,IF($Q22&lt;G22,N22,($O$87*G22)*(N22/O22)))</f>
        <v>0</v>
      </c>
      <c r="X22" s="573"/>
      <c r="Y22" s="488">
        <f t="shared" si="4"/>
        <v>0</v>
      </c>
      <c r="Z22" s="201"/>
      <c r="AA22" s="595">
        <f t="shared" si="1"/>
        <v>0</v>
      </c>
      <c r="AB22" s="596"/>
    </row>
    <row r="23" spans="1:28" x14ac:dyDescent="0.2">
      <c r="A23" s="190"/>
      <c r="B23" s="228"/>
      <c r="C23" s="253"/>
      <c r="D23" s="290" t="s">
        <v>1576</v>
      </c>
      <c r="E23" s="288"/>
      <c r="F23" s="211">
        <v>24</v>
      </c>
      <c r="G23" s="487">
        <v>0</v>
      </c>
      <c r="I23" s="180"/>
      <c r="J23" s="180"/>
      <c r="K23" s="488">
        <f t="shared" si="0"/>
        <v>0</v>
      </c>
      <c r="L23" s="573"/>
      <c r="M23" s="573"/>
      <c r="N23" s="180"/>
      <c r="O23" s="488">
        <f t="shared" si="2"/>
        <v>0</v>
      </c>
      <c r="P23" s="201"/>
      <c r="Q23" s="485">
        <f t="shared" si="3"/>
        <v>0</v>
      </c>
      <c r="R23" s="201"/>
      <c r="S23" s="598">
        <f>IF(ISERROR(IF($Q23&lt;G23,I23,($O$87*G23)*(I23/O23))),0,IF($Q23&lt;G23,I23,($O$87*G23)*(I23/O23)))</f>
        <v>0</v>
      </c>
      <c r="T23" s="598">
        <f>IF(ISERROR(IF($Q23&lt;G23,J23,($O$87*G23)*(J23/O23))),0,IF($Q23&lt;G23,J23,($O$87*G23)*(J23/O23)))</f>
        <v>0</v>
      </c>
      <c r="U23" s="573"/>
      <c r="V23" s="573"/>
      <c r="W23" s="598">
        <f>IF(ISERROR(IF($Q23&lt;G23,N23,($O$87*G23)*(N23/O23))),0,IF($Q23&lt;G23,N23,($O$87*G23)*(N23/O23)))</f>
        <v>0</v>
      </c>
      <c r="X23" s="573"/>
      <c r="Y23" s="488">
        <f t="shared" si="4"/>
        <v>0</v>
      </c>
      <c r="Z23" s="201"/>
      <c r="AA23" s="595">
        <f t="shared" si="1"/>
        <v>0</v>
      </c>
      <c r="AB23" s="596"/>
    </row>
    <row r="24" spans="1:28" x14ac:dyDescent="0.2">
      <c r="A24" s="190"/>
      <c r="B24" s="228"/>
      <c r="C24" s="253"/>
      <c r="D24" s="290" t="s">
        <v>1197</v>
      </c>
      <c r="E24" s="288"/>
      <c r="F24" s="211">
        <v>25</v>
      </c>
      <c r="G24" s="487">
        <v>0</v>
      </c>
      <c r="I24" s="180"/>
      <c r="J24" s="180"/>
      <c r="K24" s="488">
        <f t="shared" si="0"/>
        <v>0</v>
      </c>
      <c r="L24" s="573"/>
      <c r="M24" s="573"/>
      <c r="N24" s="180"/>
      <c r="O24" s="488">
        <f t="shared" si="2"/>
        <v>0</v>
      </c>
      <c r="P24" s="201"/>
      <c r="Q24" s="485">
        <f t="shared" si="3"/>
        <v>0</v>
      </c>
      <c r="R24" s="201"/>
      <c r="S24" s="598">
        <f>IF(ISERROR(IF($Q24&lt;G24,I24,($O$87*G24)*(I24/O24))),0,IF($Q24&lt;G24,I24,($O$87*G24)*(I24/O24)))</f>
        <v>0</v>
      </c>
      <c r="T24" s="598">
        <f>IF(ISERROR(IF($Q24&lt;G24,J24,($O$87*G24)*(J24/O24))),0,IF($Q24&lt;G24,J24,($O$87*G24)*(J24/O24)))</f>
        <v>0</v>
      </c>
      <c r="U24" s="573"/>
      <c r="V24" s="573"/>
      <c r="W24" s="598">
        <f>IF(ISERROR(IF($Q24&lt;G24,N24,($O$87*G24)*(N24/O24))),0,IF($Q24&lt;G24,N24,($O$87*G24)*(N24/O24)))</f>
        <v>0</v>
      </c>
      <c r="X24" s="573"/>
      <c r="Y24" s="488">
        <f t="shared" si="4"/>
        <v>0</v>
      </c>
      <c r="Z24" s="201"/>
      <c r="AA24" s="595">
        <f t="shared" si="1"/>
        <v>0</v>
      </c>
      <c r="AB24" s="596"/>
    </row>
    <row r="25" spans="1:28" x14ac:dyDescent="0.2">
      <c r="A25" s="190"/>
      <c r="B25" s="228"/>
      <c r="C25" s="253" t="s">
        <v>149</v>
      </c>
      <c r="D25" s="288"/>
      <c r="E25" s="288"/>
      <c r="F25" s="211">
        <v>26</v>
      </c>
      <c r="G25" s="493"/>
      <c r="I25" s="483">
        <f>SUBTOTAL(9,I26:I27)</f>
        <v>0</v>
      </c>
      <c r="J25" s="483">
        <f>SUBTOTAL(9,J26:J27)</f>
        <v>0</v>
      </c>
      <c r="K25" s="483">
        <f>SUM(I25:J25)</f>
        <v>0</v>
      </c>
      <c r="L25" s="484"/>
      <c r="M25" s="484"/>
      <c r="N25" s="483">
        <f>SUBTOTAL(9,N26:N27)</f>
        <v>0</v>
      </c>
      <c r="O25" s="483">
        <f>N25+K25</f>
        <v>0</v>
      </c>
      <c r="P25" s="206"/>
      <c r="Q25" s="595">
        <f>IF(O$87=0,0,O25/O$87)</f>
        <v>0</v>
      </c>
      <c r="R25" s="206"/>
      <c r="S25" s="597">
        <f>IF(ISERROR(SUBTOTAL(9,S26:S27)),0,(SUBTOTAL(9,S26:S27)))</f>
        <v>0</v>
      </c>
      <c r="T25" s="597">
        <f>IF(ISERROR(SUBTOTAL(9,T26:T27)),0,(SUBTOTAL(9,T26:T27)))</f>
        <v>0</v>
      </c>
      <c r="U25" s="597">
        <f>IF(ISERROR(SUBTOTAL(9,U26:U27)),0,(SUBTOTAL(9,U26:U27)))</f>
        <v>0</v>
      </c>
      <c r="V25" s="597">
        <f>IF(ISERROR(SUBTOTAL(9,V26:V27)),0,(SUBTOTAL(9,V26:V27)))</f>
        <v>0</v>
      </c>
      <c r="W25" s="597">
        <f>IF(ISERROR(SUBTOTAL(9,W26:W27)),0,(SUBTOTAL(9,W26:W27)))</f>
        <v>0</v>
      </c>
      <c r="X25" s="483">
        <f>SUBTOTAL(9,X26:X27)</f>
        <v>0</v>
      </c>
      <c r="Y25" s="483">
        <f>SUBTOTAL(9,Y26:Y27)</f>
        <v>0</v>
      </c>
      <c r="Z25" s="206"/>
      <c r="AA25" s="595">
        <f t="shared" si="1"/>
        <v>0</v>
      </c>
      <c r="AB25" s="486">
        <v>11</v>
      </c>
    </row>
    <row r="26" spans="1:28" x14ac:dyDescent="0.2">
      <c r="A26" s="190"/>
      <c r="B26" s="228"/>
      <c r="C26" s="253"/>
      <c r="D26" s="291" t="s">
        <v>147</v>
      </c>
      <c r="E26" s="288"/>
      <c r="F26" s="211">
        <v>27</v>
      </c>
      <c r="G26" s="487">
        <v>0.05</v>
      </c>
      <c r="I26" s="746"/>
      <c r="J26" s="714"/>
      <c r="K26" s="488">
        <f>SUM(I26:J26)</f>
        <v>0</v>
      </c>
      <c r="L26" s="573"/>
      <c r="M26" s="573"/>
      <c r="N26" s="746"/>
      <c r="O26" s="488">
        <f>N26+K26</f>
        <v>0</v>
      </c>
      <c r="P26" s="201"/>
      <c r="Q26" s="485">
        <f>IF(O$87=0,0,O26/O$87)</f>
        <v>0</v>
      </c>
      <c r="R26" s="201"/>
      <c r="S26" s="598">
        <f>IF(ISERROR(IF($Q26&lt;G26,I26,($O$87*G26)*(I26/O26))),0,IF($Q26&lt;G26,I26,($O$87*G26)*(I26/O26)))</f>
        <v>0</v>
      </c>
      <c r="T26" s="598">
        <f>IF(ISERROR(IF($Q26&lt;G26,J26,($O$87*G26)*(J26/O26))),0,IF($Q26&lt;G26,J26,($O$87*G26)*(J26/O26)))</f>
        <v>0</v>
      </c>
      <c r="U26" s="573"/>
      <c r="V26" s="573"/>
      <c r="W26" s="598">
        <f>IF(ISERROR(IF($Q26&lt;G26,N26,($O$87*G26)*(N26/O26))),0,IF($Q26&lt;G26,N26,($O$87*G26)*(N26/O26)))</f>
        <v>0</v>
      </c>
      <c r="X26" s="573"/>
      <c r="Y26" s="488">
        <f>IF(Q26&lt;G26,O26,($O$87*G26+X26))</f>
        <v>0</v>
      </c>
      <c r="Z26" s="201"/>
      <c r="AA26" s="595">
        <f t="shared" si="1"/>
        <v>0</v>
      </c>
      <c r="AB26" s="596"/>
    </row>
    <row r="27" spans="1:28" x14ac:dyDescent="0.2">
      <c r="A27" s="190"/>
      <c r="B27" s="228"/>
      <c r="C27" s="253"/>
      <c r="D27" s="291" t="s">
        <v>148</v>
      </c>
      <c r="E27" s="290"/>
      <c r="F27" s="211">
        <v>28</v>
      </c>
      <c r="G27" s="487">
        <v>0.01</v>
      </c>
      <c r="I27" s="746"/>
      <c r="J27" s="714"/>
      <c r="K27" s="488">
        <f>SUM(I27:J27)</f>
        <v>0</v>
      </c>
      <c r="L27" s="573"/>
      <c r="M27" s="573"/>
      <c r="N27" s="746"/>
      <c r="O27" s="488">
        <f>N27+K27</f>
        <v>0</v>
      </c>
      <c r="P27" s="201"/>
      <c r="Q27" s="485">
        <f>IF(O$87=0,0,O27/O$87)</f>
        <v>0</v>
      </c>
      <c r="R27" s="201"/>
      <c r="S27" s="598">
        <f>IF(ISERROR(IF($Q27&lt;G27,I27,($O$87*G27)*(I27/O27))),0,IF($Q27&lt;G27,I27,($O$87*G27)*(I27/O27)))</f>
        <v>0</v>
      </c>
      <c r="T27" s="598">
        <f>IF(ISERROR(IF($Q27&lt;G27,J27,($O$87*G27)*(J27/O27))),0,IF($Q27&lt;G27,J27,($O$87*G27)*(J27/O27)))</f>
        <v>0</v>
      </c>
      <c r="U27" s="573"/>
      <c r="V27" s="573"/>
      <c r="W27" s="598">
        <f>IF(ISERROR(IF($Q27&lt;G27,N27,($O$87*G27)*(N27/O27))),0,IF($Q27&lt;G27,N27,($O$87*G27)*(N27/O27)))</f>
        <v>0</v>
      </c>
      <c r="X27" s="573"/>
      <c r="Y27" s="488">
        <f>IF(Q27&lt;G27,O27,($O$87*G27+X27))</f>
        <v>0</v>
      </c>
      <c r="Z27" s="201"/>
      <c r="AA27" s="595">
        <f t="shared" si="1"/>
        <v>0</v>
      </c>
      <c r="AB27" s="596"/>
    </row>
    <row r="28" spans="1:28" x14ac:dyDescent="0.2">
      <c r="A28" s="190"/>
      <c r="B28" s="228"/>
      <c r="C28" s="253" t="s">
        <v>152</v>
      </c>
      <c r="D28" s="288"/>
      <c r="E28" s="288"/>
      <c r="F28" s="211">
        <v>29</v>
      </c>
      <c r="G28" s="493"/>
      <c r="I28" s="483">
        <f>SUBTOTAL(9,I29:I32)</f>
        <v>0</v>
      </c>
      <c r="J28" s="483">
        <f>SUBTOTAL(9,J29:J32)</f>
        <v>0</v>
      </c>
      <c r="K28" s="483">
        <f t="shared" si="0"/>
        <v>0</v>
      </c>
      <c r="L28" s="484"/>
      <c r="M28" s="484"/>
      <c r="N28" s="483">
        <f>SUBTOTAL(9,N29:N32)</f>
        <v>0</v>
      </c>
      <c r="O28" s="483">
        <f t="shared" si="2"/>
        <v>0</v>
      </c>
      <c r="P28" s="206"/>
      <c r="Q28" s="595">
        <f t="shared" si="3"/>
        <v>0</v>
      </c>
      <c r="R28" s="206"/>
      <c r="S28" s="597">
        <f>IF(ISERROR(SUBTOTAL(9,S29:S32)),0,(SUBTOTAL(9,S29:S32)))</f>
        <v>0</v>
      </c>
      <c r="T28" s="597">
        <f>IF(ISERROR(SUBTOTAL(9,T29:T32)),0,(SUBTOTAL(9,T29:T32)))</f>
        <v>0</v>
      </c>
      <c r="U28" s="597">
        <f>IF(ISERROR(SUBTOTAL(9,U29:U32)),0,(SUBTOTAL(9,U29:U32)))</f>
        <v>0</v>
      </c>
      <c r="V28" s="597">
        <f>IF(ISERROR(SUBTOTAL(9,V29:V32)),0,(SUBTOTAL(9,V29:V32)))</f>
        <v>0</v>
      </c>
      <c r="W28" s="597">
        <f>IF(ISERROR(SUBTOTAL(9,W29:W32)),0,(SUBTOTAL(9,W29:W32)))</f>
        <v>0</v>
      </c>
      <c r="X28" s="483">
        <f>SUBTOTAL(9,X29:X32)</f>
        <v>0</v>
      </c>
      <c r="Y28" s="483">
        <f>SUBTOTAL(9,Y29:Y32)</f>
        <v>0</v>
      </c>
      <c r="Z28" s="206"/>
      <c r="AA28" s="595">
        <f t="shared" si="1"/>
        <v>0</v>
      </c>
      <c r="AB28" s="486">
        <v>11</v>
      </c>
    </row>
    <row r="29" spans="1:28" x14ac:dyDescent="0.2">
      <c r="A29" s="190"/>
      <c r="B29" s="228"/>
      <c r="C29" s="253"/>
      <c r="D29" s="291" t="s">
        <v>1571</v>
      </c>
      <c r="E29" s="288"/>
      <c r="F29" s="211">
        <v>30</v>
      </c>
      <c r="G29" s="487">
        <v>1</v>
      </c>
      <c r="I29" s="746"/>
      <c r="J29" s="714"/>
      <c r="K29" s="488">
        <f t="shared" si="0"/>
        <v>0</v>
      </c>
      <c r="L29" s="573"/>
      <c r="M29" s="573"/>
      <c r="N29" s="746"/>
      <c r="O29" s="488">
        <f t="shared" si="2"/>
        <v>0</v>
      </c>
      <c r="P29" s="201"/>
      <c r="Q29" s="485">
        <f t="shared" si="3"/>
        <v>0</v>
      </c>
      <c r="R29" s="201"/>
      <c r="S29" s="598">
        <f>IF(ISERROR(IF($Q29&lt;G29,I29,($O$87*G29)*(I29/O29))),0,IF($Q29&lt;G29,I29,($O$87*G29)*(I29/O29)))</f>
        <v>0</v>
      </c>
      <c r="T29" s="598">
        <f>IF(ISERROR(IF($Q29&lt;G29,J29,($O$87*G29)*(J29/O29))),0,IF($Q29&lt;G29,J29,($O$87*G29)*(J29/O29)))</f>
        <v>0</v>
      </c>
      <c r="U29" s="573"/>
      <c r="V29" s="573"/>
      <c r="W29" s="598">
        <f>IF(ISERROR(IF($Q29&lt;G29,N29,($O$87*G29)*(N29/O29))),0,IF($Q29&lt;G29,N29,($O$87*G29)*(N29/O29)))</f>
        <v>0</v>
      </c>
      <c r="X29" s="573"/>
      <c r="Y29" s="488">
        <f t="shared" si="4"/>
        <v>0</v>
      </c>
      <c r="Z29" s="201"/>
      <c r="AA29" s="595">
        <f t="shared" si="1"/>
        <v>0</v>
      </c>
      <c r="AB29" s="596"/>
    </row>
    <row r="30" spans="1:28" x14ac:dyDescent="0.2">
      <c r="A30" s="190"/>
      <c r="B30" s="228"/>
      <c r="C30" s="253"/>
      <c r="D30" s="291" t="s">
        <v>1572</v>
      </c>
      <c r="E30" s="288"/>
      <c r="F30" s="211">
        <v>31</v>
      </c>
      <c r="G30" s="487">
        <v>1</v>
      </c>
      <c r="I30" s="746"/>
      <c r="J30" s="714"/>
      <c r="K30" s="488">
        <f t="shared" si="0"/>
        <v>0</v>
      </c>
      <c r="L30" s="573"/>
      <c r="M30" s="573"/>
      <c r="N30" s="746"/>
      <c r="O30" s="488">
        <f t="shared" si="2"/>
        <v>0</v>
      </c>
      <c r="P30" s="201"/>
      <c r="Q30" s="485">
        <f t="shared" si="3"/>
        <v>0</v>
      </c>
      <c r="R30" s="201"/>
      <c r="S30" s="598">
        <f>IF(ISERROR(IF($Q30&lt;G30,I30,($O$87*G30)*(I30/O30))),0,IF($Q30&lt;G30,I30,($O$87*G30)*(I30/O30)))</f>
        <v>0</v>
      </c>
      <c r="T30" s="598">
        <f>IF(ISERROR(IF($Q30&lt;G30,J30,($O$87*G30)*(J30/O30))),0,IF($Q30&lt;G30,J30,($O$87*G30)*(J30/O30)))</f>
        <v>0</v>
      </c>
      <c r="U30" s="573"/>
      <c r="V30" s="573"/>
      <c r="W30" s="598">
        <f>IF(ISERROR(IF($Q30&lt;G30,N30,($O$87*G30)*(N30/O30))),0,IF($Q30&lt;G30,N30,($O$87*G30)*(N30/O30)))</f>
        <v>0</v>
      </c>
      <c r="X30" s="573"/>
      <c r="Y30" s="488">
        <f t="shared" si="4"/>
        <v>0</v>
      </c>
      <c r="Z30" s="201"/>
      <c r="AA30" s="595">
        <f t="shared" si="1"/>
        <v>0</v>
      </c>
      <c r="AB30" s="596"/>
    </row>
    <row r="31" spans="1:28" x14ac:dyDescent="0.2">
      <c r="A31" s="190"/>
      <c r="B31" s="228"/>
      <c r="C31" s="253"/>
      <c r="D31" s="290" t="s">
        <v>1573</v>
      </c>
      <c r="E31" s="288"/>
      <c r="F31" s="211">
        <v>32</v>
      </c>
      <c r="G31" s="487">
        <v>0.05</v>
      </c>
      <c r="I31" s="746"/>
      <c r="J31" s="746"/>
      <c r="K31" s="488">
        <f t="shared" si="0"/>
        <v>0</v>
      </c>
      <c r="L31" s="573"/>
      <c r="M31" s="573"/>
      <c r="N31" s="746"/>
      <c r="O31" s="488">
        <f t="shared" si="2"/>
        <v>0</v>
      </c>
      <c r="P31" s="201"/>
      <c r="Q31" s="485">
        <f t="shared" si="3"/>
        <v>0</v>
      </c>
      <c r="R31" s="201"/>
      <c r="S31" s="598">
        <f>IF(ISERROR(IF($Q31&lt;G31,I31,($O$87*G31)*(I31/O31))),0,IF($Q31&lt;G31,I31,($O$87*G31)*(I31/O31)))</f>
        <v>0</v>
      </c>
      <c r="T31" s="598">
        <f>IF(ISERROR(IF($Q31&lt;G31,J31,($O$87*G31)*(J31/O31))),0,IF($Q31&lt;G31,J31,($O$87*G31)*(J31/O31)))</f>
        <v>0</v>
      </c>
      <c r="U31" s="573"/>
      <c r="V31" s="573"/>
      <c r="W31" s="598">
        <f>IF(ISERROR(IF($Q31&lt;G31,N31,($O$87*G31)*(N31/O31))),0,IF($Q31&lt;G31,N31,($O$87*G31)*(N31/O31)))</f>
        <v>0</v>
      </c>
      <c r="X31" s="573"/>
      <c r="Y31" s="488">
        <f t="shared" si="4"/>
        <v>0</v>
      </c>
      <c r="Z31" s="201"/>
      <c r="AA31" s="595">
        <f t="shared" si="1"/>
        <v>0</v>
      </c>
      <c r="AB31" s="596"/>
    </row>
    <row r="32" spans="1:28" x14ac:dyDescent="0.2">
      <c r="A32" s="190"/>
      <c r="B32" s="228"/>
      <c r="C32" s="253"/>
      <c r="D32" s="290" t="s">
        <v>1574</v>
      </c>
      <c r="E32" s="288"/>
      <c r="F32" s="211">
        <v>33</v>
      </c>
      <c r="G32" s="487">
        <v>0</v>
      </c>
      <c r="I32" s="180"/>
      <c r="J32" s="180"/>
      <c r="K32" s="488">
        <f t="shared" si="0"/>
        <v>0</v>
      </c>
      <c r="L32" s="573"/>
      <c r="M32" s="573"/>
      <c r="N32" s="180"/>
      <c r="O32" s="488">
        <f t="shared" si="2"/>
        <v>0</v>
      </c>
      <c r="P32" s="201"/>
      <c r="Q32" s="485">
        <f t="shared" si="3"/>
        <v>0</v>
      </c>
      <c r="R32" s="201"/>
      <c r="S32" s="598">
        <f>IF(ISERROR(IF($Q32&lt;G32,I32,($O$87*G32)*(I32/O32))),0,IF($Q32&lt;G32,I32,($O$87*G32)*(I32/O32)))</f>
        <v>0</v>
      </c>
      <c r="T32" s="598">
        <f>IF(ISERROR(IF($Q32&lt;G32,J32,($O$87*G32)*(J32/O32))),0,IF($Q32&lt;G32,J32,($O$87*G32)*(J32/O32)))</f>
        <v>0</v>
      </c>
      <c r="U32" s="573"/>
      <c r="V32" s="573"/>
      <c r="W32" s="598">
        <f>IF(ISERROR(IF($Q32&lt;G32,N32,($O$87*G32)*(N32/O32))),0,IF($Q32&lt;G32,N32,($O$87*G32)*(N32/O32)))</f>
        <v>0</v>
      </c>
      <c r="X32" s="573"/>
      <c r="Y32" s="488">
        <f t="shared" si="4"/>
        <v>0</v>
      </c>
      <c r="Z32" s="201"/>
      <c r="AA32" s="595">
        <f t="shared" si="1"/>
        <v>0</v>
      </c>
      <c r="AB32" s="596"/>
    </row>
    <row r="33" spans="1:28" x14ac:dyDescent="0.2">
      <c r="A33" s="190"/>
      <c r="B33" s="228"/>
      <c r="C33" s="253" t="s">
        <v>153</v>
      </c>
      <c r="D33" s="288"/>
      <c r="E33" s="288"/>
      <c r="F33" s="211">
        <v>34</v>
      </c>
      <c r="G33" s="493"/>
      <c r="I33" s="483">
        <f>SUBTOTAL(9,I34:I35)</f>
        <v>0</v>
      </c>
      <c r="J33" s="483">
        <f>SUBTOTAL(9,J34:J35)</f>
        <v>0</v>
      </c>
      <c r="K33" s="483">
        <f t="shared" si="0"/>
        <v>0</v>
      </c>
      <c r="L33" s="484"/>
      <c r="M33" s="484"/>
      <c r="N33" s="483">
        <f>SUBTOTAL(9,N34:N35)</f>
        <v>0</v>
      </c>
      <c r="O33" s="483">
        <f t="shared" si="2"/>
        <v>0</v>
      </c>
      <c r="P33" s="206"/>
      <c r="Q33" s="595">
        <f t="shared" si="3"/>
        <v>0</v>
      </c>
      <c r="R33" s="206"/>
      <c r="S33" s="597">
        <f>IF(ISERROR(SUBTOTAL(9,S34:S35)),0,(SUBTOTAL(9,S34:S35)))</f>
        <v>0</v>
      </c>
      <c r="T33" s="597">
        <f>IF(ISERROR(SUBTOTAL(9,T34:T35)),0,(SUBTOTAL(9,T34:T35)))</f>
        <v>0</v>
      </c>
      <c r="U33" s="597">
        <f>IF(ISERROR(SUBTOTAL(9,U34:U35)),0,(SUBTOTAL(9,U34:U35)))</f>
        <v>0</v>
      </c>
      <c r="V33" s="597">
        <f>IF(ISERROR(SUBTOTAL(9,V34:V35)),0,(SUBTOTAL(9,V34:V35)))</f>
        <v>0</v>
      </c>
      <c r="W33" s="597">
        <f>IF(ISERROR(SUBTOTAL(9,W34:W35)),0,(SUBTOTAL(9,W34:W35)))</f>
        <v>0</v>
      </c>
      <c r="X33" s="483">
        <f>SUBTOTAL(9,X34:X35)</f>
        <v>0</v>
      </c>
      <c r="Y33" s="483">
        <f>SUBTOTAL(9,Y34:Y35)</f>
        <v>0</v>
      </c>
      <c r="Z33" s="206"/>
      <c r="AA33" s="595">
        <f t="shared" si="1"/>
        <v>0</v>
      </c>
      <c r="AB33" s="486">
        <v>11</v>
      </c>
    </row>
    <row r="34" spans="1:28" x14ac:dyDescent="0.2">
      <c r="A34" s="190"/>
      <c r="B34" s="228"/>
      <c r="C34" s="253"/>
      <c r="D34" s="291" t="s">
        <v>1570</v>
      </c>
      <c r="E34" s="288"/>
      <c r="F34" s="211">
        <v>35</v>
      </c>
      <c r="G34" s="487">
        <v>0.05</v>
      </c>
      <c r="I34" s="714"/>
      <c r="J34" s="714"/>
      <c r="K34" s="488">
        <f t="shared" si="0"/>
        <v>0</v>
      </c>
      <c r="L34" s="573"/>
      <c r="M34" s="573"/>
      <c r="N34" s="746"/>
      <c r="O34" s="488">
        <f t="shared" si="2"/>
        <v>0</v>
      </c>
      <c r="P34" s="201"/>
      <c r="Q34" s="485">
        <f t="shared" si="3"/>
        <v>0</v>
      </c>
      <c r="R34" s="201"/>
      <c r="S34" s="598">
        <f>IF(ISERROR(IF($Q34&lt;G34,I34,($O$87*G34)*(I34/O34))),0,IF($Q34&lt;G34,I34,($O$87*G34)*(I34/O34)))</f>
        <v>0</v>
      </c>
      <c r="T34" s="598">
        <f>IF(ISERROR(IF($Q34&lt;G34,J34,($O$87*G34)*(J34/O34))),0,IF($Q34&lt;G34,J34,($O$87*G34)*(J34/O34)))</f>
        <v>0</v>
      </c>
      <c r="U34" s="573"/>
      <c r="V34" s="573"/>
      <c r="W34" s="598">
        <f>IF(ISERROR(IF($Q34&lt;G34,N34,($O$87*G34)*(N34/O34))),0,IF($Q34&lt;G34,N34,($O$87*G34)*(N34/O34)))</f>
        <v>0</v>
      </c>
      <c r="X34" s="573"/>
      <c r="Y34" s="488">
        <f t="shared" si="4"/>
        <v>0</v>
      </c>
      <c r="Z34" s="201"/>
      <c r="AA34" s="595">
        <f t="shared" si="1"/>
        <v>0</v>
      </c>
      <c r="AB34" s="596"/>
    </row>
    <row r="35" spans="1:28" x14ac:dyDescent="0.2">
      <c r="A35" s="190"/>
      <c r="B35" s="228"/>
      <c r="C35" s="253"/>
      <c r="D35" s="291" t="s">
        <v>1195</v>
      </c>
      <c r="E35" s="290"/>
      <c r="F35" s="211">
        <v>36</v>
      </c>
      <c r="G35" s="487">
        <v>0.01</v>
      </c>
      <c r="I35" s="746"/>
      <c r="J35" s="714"/>
      <c r="K35" s="488">
        <f t="shared" si="0"/>
        <v>0</v>
      </c>
      <c r="L35" s="573"/>
      <c r="M35" s="573"/>
      <c r="N35" s="746"/>
      <c r="O35" s="488">
        <f t="shared" si="2"/>
        <v>0</v>
      </c>
      <c r="P35" s="201"/>
      <c r="Q35" s="485">
        <f t="shared" si="3"/>
        <v>0</v>
      </c>
      <c r="R35" s="201"/>
      <c r="S35" s="598">
        <f>IF(ISERROR(IF($Q35&lt;G35,I35,($O$87*G35)*(I35/O35))),0,IF($Q35&lt;G35,I35,($O$87*G35)*(I35/O35)))</f>
        <v>0</v>
      </c>
      <c r="T35" s="598">
        <f>IF(ISERROR(IF($Q35&lt;G35,J35,($O$87*G35)*(J35/O35))),0,IF($Q35&lt;G35,J35,($O$87*G35)*(J35/O35)))</f>
        <v>0</v>
      </c>
      <c r="U35" s="573"/>
      <c r="V35" s="573"/>
      <c r="W35" s="598">
        <f>IF(ISERROR(IF($Q35&lt;G35,N35,($O$87*G35)*(N35/O35))),0,IF($Q35&lt;G35,N35,($O$87*G35)*(N35/O35)))</f>
        <v>0</v>
      </c>
      <c r="X35" s="573"/>
      <c r="Y35" s="488">
        <f t="shared" si="4"/>
        <v>0</v>
      </c>
      <c r="Z35" s="201"/>
      <c r="AA35" s="595">
        <f t="shared" si="1"/>
        <v>0</v>
      </c>
      <c r="AB35" s="596"/>
    </row>
    <row r="36" spans="1:28" x14ac:dyDescent="0.2">
      <c r="A36" s="190"/>
      <c r="B36" s="228"/>
      <c r="C36" s="253" t="s">
        <v>154</v>
      </c>
      <c r="D36" s="288"/>
      <c r="E36" s="288"/>
      <c r="F36" s="211">
        <v>37</v>
      </c>
      <c r="G36" s="493"/>
      <c r="I36" s="483">
        <f>SUBTOTAL(9,I37:I38)</f>
        <v>0</v>
      </c>
      <c r="J36" s="483">
        <f>SUBTOTAL(9,J37:J38)</f>
        <v>0</v>
      </c>
      <c r="K36" s="483">
        <f t="shared" si="0"/>
        <v>0</v>
      </c>
      <c r="L36" s="484"/>
      <c r="M36" s="484"/>
      <c r="N36" s="483">
        <f>SUBTOTAL(9,N37:N38)</f>
        <v>0</v>
      </c>
      <c r="O36" s="483">
        <f t="shared" si="2"/>
        <v>0</v>
      </c>
      <c r="P36" s="206"/>
      <c r="Q36" s="595">
        <f t="shared" si="3"/>
        <v>0</v>
      </c>
      <c r="R36" s="206"/>
      <c r="S36" s="597">
        <f>IF(ISERROR(SUBTOTAL(9,S37:S38)),0,(SUBTOTAL(9,S37:S38)))</f>
        <v>0</v>
      </c>
      <c r="T36" s="597">
        <f>IF(ISERROR(SUBTOTAL(9,T37:T38)),0,(SUBTOTAL(9,T37:T38)))</f>
        <v>0</v>
      </c>
      <c r="U36" s="597">
        <f>IF(ISERROR(SUBTOTAL(9,U37:U38)),0,(SUBTOTAL(9,U37:U38)))</f>
        <v>0</v>
      </c>
      <c r="V36" s="597">
        <f>IF(ISERROR(SUBTOTAL(9,V37:V38)),0,(SUBTOTAL(9,V37:V38)))</f>
        <v>0</v>
      </c>
      <c r="W36" s="597">
        <f>IF(ISERROR(SUBTOTAL(9,W37:W38)),0,(SUBTOTAL(9,W37:W38)))</f>
        <v>0</v>
      </c>
      <c r="X36" s="483">
        <f>SUBTOTAL(9,X37:X38)</f>
        <v>0</v>
      </c>
      <c r="Y36" s="483">
        <f>SUBTOTAL(9,Y37:Y38)</f>
        <v>0</v>
      </c>
      <c r="Z36" s="206"/>
      <c r="AA36" s="595">
        <f t="shared" si="1"/>
        <v>0</v>
      </c>
      <c r="AB36" s="486">
        <v>11</v>
      </c>
    </row>
    <row r="37" spans="1:28" x14ac:dyDescent="0.2">
      <c r="A37" s="190"/>
      <c r="B37" s="228"/>
      <c r="C37" s="253"/>
      <c r="D37" s="291" t="s">
        <v>245</v>
      </c>
      <c r="E37" s="288"/>
      <c r="F37" s="211">
        <v>38</v>
      </c>
      <c r="G37" s="487">
        <v>0</v>
      </c>
      <c r="I37" s="714"/>
      <c r="J37" s="573"/>
      <c r="K37" s="488">
        <f t="shared" si="0"/>
        <v>0</v>
      </c>
      <c r="L37" s="573"/>
      <c r="M37" s="573"/>
      <c r="N37" s="714"/>
      <c r="O37" s="488">
        <f t="shared" si="2"/>
        <v>0</v>
      </c>
      <c r="P37" s="201"/>
      <c r="Q37" s="485">
        <f t="shared" si="3"/>
        <v>0</v>
      </c>
      <c r="R37" s="201"/>
      <c r="S37" s="598">
        <f>IF(ISERROR(IF($Q37&lt;G37,I37,($O$87*G37)*(I37/O37))),0,IF($Q37&lt;G37,I37,($O$87*G37)*(I37/O37)))</f>
        <v>0</v>
      </c>
      <c r="T37" s="598">
        <f>IF(ISERROR(IF($Q37&lt;G37,J37,($O$87*G37)*(J37/O37))),0,IF($Q37&lt;G37,J37,($O$87*G37)*(J37/O37)))</f>
        <v>0</v>
      </c>
      <c r="U37" s="573"/>
      <c r="V37" s="573"/>
      <c r="W37" s="598">
        <f>IF(ISERROR(IF($Q37&lt;G37,N37,($O$87*G37)*(N37/O37))),0,IF($Q37&lt;G37,N37,($O$87*G37)*(N37/O37)))</f>
        <v>0</v>
      </c>
      <c r="X37" s="573"/>
      <c r="Y37" s="488">
        <f t="shared" si="4"/>
        <v>0</v>
      </c>
      <c r="Z37" s="201"/>
      <c r="AA37" s="595">
        <f t="shared" si="1"/>
        <v>0</v>
      </c>
      <c r="AB37" s="596"/>
    </row>
    <row r="38" spans="1:28" x14ac:dyDescent="0.2">
      <c r="A38" s="190"/>
      <c r="B38" s="228"/>
      <c r="C38" s="253"/>
      <c r="D38" s="291" t="s">
        <v>367</v>
      </c>
      <c r="E38" s="288"/>
      <c r="F38" s="211">
        <v>39</v>
      </c>
      <c r="G38" s="487">
        <v>0.05</v>
      </c>
      <c r="I38" s="573"/>
      <c r="J38" s="714"/>
      <c r="K38" s="488">
        <f>SUM(I38:J38)</f>
        <v>0</v>
      </c>
      <c r="L38" s="573"/>
      <c r="M38" s="573"/>
      <c r="N38" s="180"/>
      <c r="O38" s="488">
        <f t="shared" si="2"/>
        <v>0</v>
      </c>
      <c r="P38" s="201"/>
      <c r="Q38" s="485">
        <f t="shared" si="3"/>
        <v>0</v>
      </c>
      <c r="R38" s="201"/>
      <c r="S38" s="598">
        <f>O38*Q38</f>
        <v>0</v>
      </c>
      <c r="T38" s="598">
        <f>IF(ISERROR(IF($Q38&lt;G38,J38,($O$87*G38)*(J38/O38))),0,IF($Q38&lt;G38,J38,($O$87*G38)*(J38/O38)))</f>
        <v>0</v>
      </c>
      <c r="U38" s="573"/>
      <c r="V38" s="573"/>
      <c r="W38" s="598">
        <f>IF(ISERROR(IF($Q38&lt;G38,N38,($O$87*G38)*(N38/O38))),0,IF($Q38&lt;G38,N38,($O$87*G38)*(N38/O38)))</f>
        <v>0</v>
      </c>
      <c r="X38" s="573"/>
      <c r="Y38" s="488">
        <f t="shared" si="4"/>
        <v>0</v>
      </c>
      <c r="Z38" s="201"/>
      <c r="AA38" s="595">
        <f t="shared" si="1"/>
        <v>0</v>
      </c>
      <c r="AB38" s="596"/>
    </row>
    <row r="39" spans="1:28" x14ac:dyDescent="0.2">
      <c r="A39" s="190"/>
      <c r="B39" s="228"/>
      <c r="C39" s="253" t="s">
        <v>155</v>
      </c>
      <c r="D39" s="288"/>
      <c r="E39" s="288"/>
      <c r="F39" s="211">
        <v>40</v>
      </c>
      <c r="G39" s="493"/>
      <c r="I39" s="483">
        <f>SUBTOTAL(9,I40:I41)</f>
        <v>0</v>
      </c>
      <c r="J39" s="483">
        <f>SUBTOTAL(9,J40:J41)</f>
        <v>0</v>
      </c>
      <c r="K39" s="488">
        <f>SUM(I39:J39)</f>
        <v>0</v>
      </c>
      <c r="L39" s="484"/>
      <c r="M39" s="484"/>
      <c r="N39" s="483">
        <f>SUBTOTAL(9,N40:N41)</f>
        <v>0</v>
      </c>
      <c r="O39" s="483">
        <f t="shared" si="2"/>
        <v>0</v>
      </c>
      <c r="P39" s="206"/>
      <c r="Q39" s="595">
        <f t="shared" si="3"/>
        <v>0</v>
      </c>
      <c r="R39" s="206"/>
      <c r="S39" s="597">
        <f>IF(ISERROR(SUBTOTAL(9,S40:S41)),0,(SUBTOTAL(9,S40:S41)))</f>
        <v>0</v>
      </c>
      <c r="T39" s="597">
        <f>IF(ISERROR(SUBTOTAL(9,T40:T41)),0,(SUBTOTAL(9,T40:T41)))</f>
        <v>0</v>
      </c>
      <c r="U39" s="597">
        <f>IF(ISERROR(SUBTOTAL(9,U40:U41)),0,(SUBTOTAL(9,U40:U41)))</f>
        <v>0</v>
      </c>
      <c r="V39" s="597">
        <f>IF(ISERROR(SUBTOTAL(9,V40:V41)),0,(SUBTOTAL(9,V40:V41)))</f>
        <v>0</v>
      </c>
      <c r="W39" s="597">
        <f>IF(ISERROR(SUBTOTAL(9,W40:W41)),0,(SUBTOTAL(9,W40:W41)))</f>
        <v>0</v>
      </c>
      <c r="X39" s="483">
        <f>SUBTOTAL(9,X40:X41)</f>
        <v>0</v>
      </c>
      <c r="Y39" s="483">
        <f>SUBTOTAL(9,Y40:Y42)</f>
        <v>0</v>
      </c>
      <c r="Z39" s="206"/>
      <c r="AA39" s="595">
        <f t="shared" si="1"/>
        <v>0</v>
      </c>
      <c r="AB39" s="222"/>
    </row>
    <row r="40" spans="1:28" x14ac:dyDescent="0.2">
      <c r="A40" s="190"/>
      <c r="B40" s="228"/>
      <c r="C40" s="494"/>
      <c r="D40" s="290" t="s">
        <v>1568</v>
      </c>
      <c r="E40" s="288"/>
      <c r="F40" s="211">
        <v>41</v>
      </c>
      <c r="G40" s="487">
        <v>0</v>
      </c>
      <c r="I40" s="180"/>
      <c r="J40" s="180"/>
      <c r="K40" s="488">
        <f>SUM(I40:J40)</f>
        <v>0</v>
      </c>
      <c r="L40" s="573"/>
      <c r="M40" s="573"/>
      <c r="N40" s="714"/>
      <c r="O40" s="488">
        <f t="shared" si="2"/>
        <v>0</v>
      </c>
      <c r="P40" s="201"/>
      <c r="Q40" s="485">
        <f t="shared" si="3"/>
        <v>0</v>
      </c>
      <c r="R40" s="201"/>
      <c r="S40" s="598">
        <f>IF(ISERROR(IF($Q40&lt;G40,I40,($O$87*G40)*(I40/O40))),0,IF($Q40&lt;G40,I40,($O$87*G40)*(I40/O40)))</f>
        <v>0</v>
      </c>
      <c r="T40" s="598">
        <f>IF(ISERROR(IF($Q40&lt;G40,J40,($O$87*G40)*(J40/O40))),0,IF($Q40&lt;G40,J40,($O$87*G40)*(J40/O40)))</f>
        <v>0</v>
      </c>
      <c r="U40" s="573"/>
      <c r="V40" s="573"/>
      <c r="W40" s="598">
        <f>IF(ISERROR(IF($Q40&lt;G40,N40,($O$87*G40)*(N40/O40))),0,IF($Q40&lt;G40,N40,($O$87*G40)*(N40/O40)))</f>
        <v>0</v>
      </c>
      <c r="X40" s="573"/>
      <c r="Y40" s="488">
        <f t="shared" si="4"/>
        <v>0</v>
      </c>
      <c r="Z40" s="201"/>
      <c r="AA40" s="595">
        <f t="shared" si="1"/>
        <v>0</v>
      </c>
      <c r="AB40" s="596"/>
    </row>
    <row r="41" spans="1:28" x14ac:dyDescent="0.2">
      <c r="A41" s="190"/>
      <c r="B41" s="228"/>
      <c r="C41" s="494"/>
      <c r="D41" s="290" t="s">
        <v>1569</v>
      </c>
      <c r="E41" s="288"/>
      <c r="F41" s="211">
        <v>42</v>
      </c>
      <c r="G41" s="487">
        <v>0</v>
      </c>
      <c r="I41" s="180"/>
      <c r="J41" s="180"/>
      <c r="K41" s="488">
        <f>SUM(I41:J41)</f>
        <v>0</v>
      </c>
      <c r="L41" s="573"/>
      <c r="M41" s="573"/>
      <c r="N41" s="180"/>
      <c r="O41" s="488">
        <f t="shared" si="2"/>
        <v>0</v>
      </c>
      <c r="P41" s="201"/>
      <c r="Q41" s="485">
        <f t="shared" si="3"/>
        <v>0</v>
      </c>
      <c r="R41" s="201"/>
      <c r="S41" s="598">
        <f>IF(ISERROR(IF($Q41&lt;G41,I41,($O$87*G41)*(I41/O41))),0,IF($Q41&lt;G41,I41,($O$87*G41)*(I41/O41)))</f>
        <v>0</v>
      </c>
      <c r="T41" s="598">
        <f>IF(ISERROR(IF($Q41&lt;G41,J41,($O$87*G41)*(J41/O41))),0,IF($Q41&lt;G41,J41,($O$87*G41)*(J41/O41)))</f>
        <v>0</v>
      </c>
      <c r="U41" s="573"/>
      <c r="V41" s="573"/>
      <c r="W41" s="598">
        <f>IF(ISERROR(IF($Q41&lt;G41,N41,($O$87*G41)*(N41/O41))),0,IF($Q41&lt;G41,N41,($O$87*G41)*(N41/O41)))</f>
        <v>0</v>
      </c>
      <c r="X41" s="573"/>
      <c r="Y41" s="488">
        <f t="shared" si="4"/>
        <v>0</v>
      </c>
      <c r="Z41" s="201"/>
      <c r="AA41" s="595">
        <f t="shared" si="1"/>
        <v>0</v>
      </c>
      <c r="AB41" s="596"/>
    </row>
    <row r="42" spans="1:28" x14ac:dyDescent="0.2">
      <c r="A42" s="190"/>
      <c r="B42" s="228"/>
      <c r="C42" s="253" t="s">
        <v>1386</v>
      </c>
      <c r="D42" s="288"/>
      <c r="E42" s="288"/>
      <c r="F42" s="211">
        <v>43</v>
      </c>
      <c r="G42" s="487">
        <v>0</v>
      </c>
      <c r="I42" s="180"/>
      <c r="J42" s="180"/>
      <c r="K42" s="483">
        <f t="shared" si="0"/>
        <v>0</v>
      </c>
      <c r="L42" s="484"/>
      <c r="M42" s="484"/>
      <c r="N42" s="180"/>
      <c r="O42" s="483">
        <f t="shared" si="2"/>
        <v>0</v>
      </c>
      <c r="P42" s="206"/>
      <c r="Q42" s="595">
        <f t="shared" si="3"/>
        <v>0</v>
      </c>
      <c r="R42" s="206"/>
      <c r="S42" s="597">
        <f>IF(ISERROR(IF($Q42&lt;G42,I42,($O$87*G42)*(I42/O42))),0,IF($Q42&lt;G42,I42,($O$87*G42)*(I42/O42)))</f>
        <v>0</v>
      </c>
      <c r="T42" s="597">
        <f>IF(ISERROR(IF($Q42&lt;G42,J42,($O$87*G42)*(J42/O42))),0,IF($Q42&lt;G42,J42,($O$87*G42)*(J42/O42)))</f>
        <v>0</v>
      </c>
      <c r="U42" s="484"/>
      <c r="V42" s="484"/>
      <c r="W42" s="597">
        <f>IF(ISERROR(IF($Q42&lt;G42,N42,($O$87*G42)*(N42/O42))),0,IF($Q42&lt;G42,N42,($O$87*G42)*(N42/O42)))</f>
        <v>0</v>
      </c>
      <c r="X42" s="484"/>
      <c r="Y42" s="483">
        <f t="shared" si="4"/>
        <v>0</v>
      </c>
      <c r="Z42" s="206"/>
      <c r="AA42" s="595">
        <f t="shared" si="1"/>
        <v>0</v>
      </c>
      <c r="AB42" s="486">
        <v>11</v>
      </c>
    </row>
    <row r="43" spans="1:28" s="237" customFormat="1" x14ac:dyDescent="0.2">
      <c r="A43" s="285"/>
      <c r="B43" s="285"/>
      <c r="C43" s="285"/>
      <c r="D43" s="287"/>
      <c r="E43" s="287"/>
      <c r="F43" s="285"/>
      <c r="G43" s="489"/>
      <c r="I43" s="490"/>
      <c r="J43" s="490"/>
      <c r="K43" s="490"/>
      <c r="L43" s="490"/>
      <c r="M43" s="490"/>
      <c r="N43" s="490"/>
      <c r="O43" s="490"/>
      <c r="Q43" s="491"/>
      <c r="S43" s="490"/>
      <c r="T43" s="490"/>
      <c r="U43" s="490"/>
      <c r="V43" s="490"/>
      <c r="W43" s="490"/>
      <c r="X43" s="490"/>
      <c r="Y43" s="490"/>
      <c r="AA43" s="491"/>
      <c r="AB43" s="492"/>
    </row>
    <row r="44" spans="1:28" s="206" customFormat="1" x14ac:dyDescent="0.2">
      <c r="B44" s="369" t="s">
        <v>588</v>
      </c>
      <c r="C44" s="495"/>
      <c r="D44" s="288"/>
      <c r="E44" s="496"/>
      <c r="F44" s="221">
        <v>44</v>
      </c>
      <c r="G44" s="482"/>
      <c r="I44" s="483">
        <f>SUBTOTAL(9,I45:I65)</f>
        <v>0</v>
      </c>
      <c r="J44" s="483">
        <f>SUBTOTAL(9,J45:J65)</f>
        <v>0</v>
      </c>
      <c r="K44" s="483">
        <f t="shared" si="0"/>
        <v>0</v>
      </c>
      <c r="L44" s="484"/>
      <c r="M44" s="484"/>
      <c r="N44" s="483">
        <f>SUBTOTAL(9,N45:N65)</f>
        <v>0</v>
      </c>
      <c r="O44" s="483">
        <f t="shared" ref="O44:O65" si="5">N44+K44</f>
        <v>0</v>
      </c>
      <c r="Q44" s="595">
        <f t="shared" ref="Q44:Q65" si="6">IF(O$87=0,0,O44/O$87)</f>
        <v>0</v>
      </c>
      <c r="S44" s="597">
        <f>IF(ISERROR(SUBTOTAL(9,S45:S65)),0,(SUBTOTAL(9,S45:S65)))</f>
        <v>0</v>
      </c>
      <c r="T44" s="597">
        <f>IF(ISERROR(SUBTOTAL(9,T45:T65)),0,(SUBTOTAL(9,T45:T65)))</f>
        <v>0</v>
      </c>
      <c r="U44" s="597">
        <f>IF(ISERROR(SUBTOTAL(9,U45:U65)),0,(SUBTOTAL(9,U45:U65)))</f>
        <v>0</v>
      </c>
      <c r="V44" s="597">
        <f>IF(ISERROR(SUBTOTAL(9,V45:V65)),0,(SUBTOTAL(9,V45:V65)))</f>
        <v>0</v>
      </c>
      <c r="W44" s="597">
        <f>IF(ISERROR(SUBTOTAL(9,W45:W65)),0,(SUBTOTAL(9,W45:W65)))</f>
        <v>0</v>
      </c>
      <c r="X44" s="483">
        <f>SUBTOTAL(9,X45:X65)</f>
        <v>0</v>
      </c>
      <c r="Y44" s="483">
        <f>SUBTOTAL(9,Y45:Y65)</f>
        <v>0</v>
      </c>
      <c r="AA44" s="595">
        <f t="shared" si="1"/>
        <v>0</v>
      </c>
      <c r="AB44" s="486">
        <v>11</v>
      </c>
    </row>
    <row r="45" spans="1:28" x14ac:dyDescent="0.2">
      <c r="B45" s="230"/>
      <c r="C45" s="497" t="s">
        <v>370</v>
      </c>
      <c r="D45" s="288"/>
      <c r="E45" s="498"/>
      <c r="F45" s="221">
        <v>45</v>
      </c>
      <c r="G45" s="493"/>
      <c r="I45" s="483">
        <f>SUBTOTAL(9,I46:I48)</f>
        <v>0</v>
      </c>
      <c r="J45" s="483">
        <f>SUBTOTAL(9,J46:J48)</f>
        <v>0</v>
      </c>
      <c r="K45" s="483">
        <f t="shared" si="0"/>
        <v>0</v>
      </c>
      <c r="L45" s="484"/>
      <c r="M45" s="484"/>
      <c r="N45" s="482"/>
      <c r="O45" s="483">
        <f t="shared" si="5"/>
        <v>0</v>
      </c>
      <c r="P45" s="206"/>
      <c r="Q45" s="595">
        <f t="shared" si="6"/>
        <v>0</v>
      </c>
      <c r="R45" s="206"/>
      <c r="S45" s="597">
        <f>IF(ISERROR(SUBTOTAL(9,S46:S48)),0,(SUBTOTAL(9,S46:S48)))</f>
        <v>0</v>
      </c>
      <c r="T45" s="597">
        <f>IF(ISERROR(SUBTOTAL(9,T46:T48)),0,(SUBTOTAL(9,T46:T48)))</f>
        <v>0</v>
      </c>
      <c r="U45" s="597">
        <f>IF(ISERROR(SUBTOTAL(9,U46:U48)),0,(SUBTOTAL(9,U46:U48)))</f>
        <v>0</v>
      </c>
      <c r="V45" s="597">
        <f>IF(ISERROR(SUBTOTAL(9,V46:V48)),0,(SUBTOTAL(9,V46:V48)))</f>
        <v>0</v>
      </c>
      <c r="W45" s="597">
        <f>IF(ISERROR(SUBTOTAL(9,W46:W48)),0,(SUBTOTAL(9,W46:W48)))</f>
        <v>0</v>
      </c>
      <c r="X45" s="484"/>
      <c r="Y45" s="483">
        <f>SUBTOTAL(9,Y46:Y48)</f>
        <v>0</v>
      </c>
      <c r="Z45" s="206"/>
      <c r="AA45" s="595">
        <f t="shared" si="1"/>
        <v>0</v>
      </c>
      <c r="AB45" s="486">
        <v>11</v>
      </c>
    </row>
    <row r="46" spans="1:28" x14ac:dyDescent="0.2">
      <c r="B46" s="230"/>
      <c r="C46" s="497"/>
      <c r="D46" s="290" t="s">
        <v>323</v>
      </c>
      <c r="E46" s="498"/>
      <c r="F46" s="221">
        <v>46</v>
      </c>
      <c r="G46" s="487">
        <v>1</v>
      </c>
      <c r="I46" s="746"/>
      <c r="J46" s="746"/>
      <c r="K46" s="488">
        <f t="shared" si="0"/>
        <v>0</v>
      </c>
      <c r="L46" s="573"/>
      <c r="M46" s="573"/>
      <c r="N46" s="493"/>
      <c r="O46" s="488">
        <f t="shared" si="5"/>
        <v>0</v>
      </c>
      <c r="P46" s="201"/>
      <c r="Q46" s="485">
        <f t="shared" si="6"/>
        <v>0</v>
      </c>
      <c r="R46" s="201"/>
      <c r="S46" s="598">
        <f>IF(ISERROR(IF($Q46&lt;G46,I46,($O$87*G46)*(I46/O46))),0,IF($Q46&lt;G46,I46,($O$87*G46)*(I46/O46)))</f>
        <v>0</v>
      </c>
      <c r="T46" s="598">
        <f>IF(ISERROR(IF($Q46&lt;G46,J46,($O$87*G46)*(J46/O46))),0,IF($Q46&lt;G46,J46,($O$87*G46)*(J46/O46)))</f>
        <v>0</v>
      </c>
      <c r="U46" s="573"/>
      <c r="V46" s="573"/>
      <c r="W46" s="598">
        <f>IF(ISERROR(IF($Q46&lt;G46,N46,($O$87*G46)*(N46/O46))),0,IF($Q46&lt;G46,N46,($O$87*G46)*(N46/O46)))</f>
        <v>0</v>
      </c>
      <c r="X46" s="573"/>
      <c r="Y46" s="488">
        <f t="shared" ref="Y46:Y65" si="7">IF(Q46&lt;G46,O46,($O$87*G46+X46))</f>
        <v>0</v>
      </c>
      <c r="Z46" s="201"/>
      <c r="AA46" s="595">
        <f t="shared" si="1"/>
        <v>0</v>
      </c>
      <c r="AB46" s="486">
        <v>11</v>
      </c>
    </row>
    <row r="47" spans="1:28" x14ac:dyDescent="0.2">
      <c r="B47" s="230"/>
      <c r="C47" s="497"/>
      <c r="D47" s="252" t="s">
        <v>317</v>
      </c>
      <c r="E47" s="290"/>
      <c r="F47" s="221">
        <v>47</v>
      </c>
      <c r="G47" s="487">
        <v>0</v>
      </c>
      <c r="I47" s="746"/>
      <c r="J47" s="746"/>
      <c r="K47" s="488">
        <f t="shared" si="0"/>
        <v>0</v>
      </c>
      <c r="L47" s="573"/>
      <c r="M47" s="573"/>
      <c r="N47" s="493"/>
      <c r="O47" s="488">
        <f t="shared" si="5"/>
        <v>0</v>
      </c>
      <c r="P47" s="201"/>
      <c r="Q47" s="485">
        <f t="shared" si="6"/>
        <v>0</v>
      </c>
      <c r="R47" s="201"/>
      <c r="S47" s="598">
        <f>IF(ISERROR(IF($Q47&lt;G47,I47,($O$87*G47)*(I47/O47))),0,IF($Q47&lt;G47,I47,($O$87*G47)*(I47/O47)))</f>
        <v>0</v>
      </c>
      <c r="T47" s="598">
        <f>IF(ISERROR(IF($Q47&lt;G47,J47,($O$87*G47)*(J47/O47))),0,IF($Q47&lt;G47,J47,($O$87*G47)*(J47/O47)))</f>
        <v>0</v>
      </c>
      <c r="U47" s="573"/>
      <c r="V47" s="573"/>
      <c r="W47" s="598">
        <f>IF(ISERROR(IF($Q47&lt;G47,N47,($O$87*G47)*(N47/O47))),0,IF($Q47&lt;G47,N47,($O$87*G47)*(N47/O47)))</f>
        <v>0</v>
      </c>
      <c r="X47" s="573"/>
      <c r="Y47" s="488">
        <f t="shared" si="7"/>
        <v>0</v>
      </c>
      <c r="Z47" s="201"/>
      <c r="AA47" s="595">
        <f t="shared" si="1"/>
        <v>0</v>
      </c>
      <c r="AB47" s="486">
        <v>11</v>
      </c>
    </row>
    <row r="48" spans="1:28" x14ac:dyDescent="0.2">
      <c r="B48" s="230"/>
      <c r="C48" s="497"/>
      <c r="D48" s="290" t="s">
        <v>366</v>
      </c>
      <c r="E48" s="498"/>
      <c r="F48" s="221">
        <v>48</v>
      </c>
      <c r="G48" s="487">
        <v>1</v>
      </c>
      <c r="I48" s="746"/>
      <c r="J48" s="746"/>
      <c r="K48" s="488">
        <f t="shared" si="0"/>
        <v>0</v>
      </c>
      <c r="L48" s="573"/>
      <c r="M48" s="573"/>
      <c r="N48" s="493"/>
      <c r="O48" s="488">
        <f t="shared" si="5"/>
        <v>0</v>
      </c>
      <c r="P48" s="201"/>
      <c r="Q48" s="485">
        <f t="shared" si="6"/>
        <v>0</v>
      </c>
      <c r="R48" s="201"/>
      <c r="S48" s="598">
        <f>IF(ISERROR(IF($Q48&lt;G48,I48,($O$87*G48)*(I48/O48))),0,IF($Q48&lt;G48,I48,($O$87*G48)*(I48/O48)))</f>
        <v>0</v>
      </c>
      <c r="T48" s="598">
        <f>IF(ISERROR(IF($Q48&lt;G48,J48,($O$87*G48)*(J48/O48))),0,IF($Q48&lt;G48,J48,($O$87*G48)*(J48/O48)))</f>
        <v>0</v>
      </c>
      <c r="U48" s="573"/>
      <c r="V48" s="573"/>
      <c r="W48" s="598">
        <f>IF(ISERROR(IF($Q48&lt;G48,N48,($O$87*G48)*(N48/O48))),0,IF($Q48&lt;G48,N48,($O$87*G48)*(N48/O48)))</f>
        <v>0</v>
      </c>
      <c r="X48" s="573"/>
      <c r="Y48" s="488">
        <f t="shared" si="7"/>
        <v>0</v>
      </c>
      <c r="Z48" s="201"/>
      <c r="AA48" s="595">
        <f t="shared" si="1"/>
        <v>0</v>
      </c>
      <c r="AB48" s="486">
        <v>11</v>
      </c>
    </row>
    <row r="49" spans="2:28" x14ac:dyDescent="0.2">
      <c r="B49" s="230"/>
      <c r="C49" s="497" t="s">
        <v>156</v>
      </c>
      <c r="D49" s="288"/>
      <c r="E49" s="498"/>
      <c r="F49" s="221">
        <v>49</v>
      </c>
      <c r="G49" s="493"/>
      <c r="I49" s="483">
        <f>SUBTOTAL(9,I50:I52)</f>
        <v>0</v>
      </c>
      <c r="J49" s="483">
        <f>SUBTOTAL(9,J50:J52)</f>
        <v>0</v>
      </c>
      <c r="K49" s="483">
        <f t="shared" si="0"/>
        <v>0</v>
      </c>
      <c r="L49" s="484"/>
      <c r="M49" s="484"/>
      <c r="N49" s="482"/>
      <c r="O49" s="483">
        <f t="shared" si="5"/>
        <v>0</v>
      </c>
      <c r="P49" s="206"/>
      <c r="Q49" s="595">
        <f t="shared" si="6"/>
        <v>0</v>
      </c>
      <c r="R49" s="206"/>
      <c r="S49" s="597">
        <f>IF(ISERROR(SUBTOTAL(9,S50:S52)),0,(SUBTOTAL(9,S50:S52)))</f>
        <v>0</v>
      </c>
      <c r="T49" s="597">
        <f>IF(ISERROR(SUBTOTAL(9,T50:T52)),0,(SUBTOTAL(9,T50:T52)))</f>
        <v>0</v>
      </c>
      <c r="U49" s="597">
        <f>IF(ISERROR(SUBTOTAL(9,U50:U52)),0,(SUBTOTAL(9,U50:U52)))</f>
        <v>0</v>
      </c>
      <c r="V49" s="597">
        <f>IF(ISERROR(SUBTOTAL(9,V50:V52)),0,(SUBTOTAL(9,V50:V52)))</f>
        <v>0</v>
      </c>
      <c r="W49" s="597">
        <f>IF(ISERROR(SUBTOTAL(9,W50:W52)),0,(SUBTOTAL(9,W50:W52)))</f>
        <v>0</v>
      </c>
      <c r="X49" s="484"/>
      <c r="Y49" s="483">
        <f>SUBTOTAL(9,Y50:Y52)</f>
        <v>0</v>
      </c>
      <c r="Z49" s="206"/>
      <c r="AA49" s="595">
        <f t="shared" si="1"/>
        <v>0</v>
      </c>
      <c r="AB49" s="486">
        <v>11</v>
      </c>
    </row>
    <row r="50" spans="2:28" x14ac:dyDescent="0.2">
      <c r="B50" s="230"/>
      <c r="C50" s="497"/>
      <c r="D50" s="290" t="s">
        <v>323</v>
      </c>
      <c r="E50" s="498"/>
      <c r="F50" s="221">
        <v>50</v>
      </c>
      <c r="G50" s="487">
        <v>1</v>
      </c>
      <c r="I50" s="746"/>
      <c r="J50" s="746"/>
      <c r="K50" s="488">
        <f t="shared" si="0"/>
        <v>0</v>
      </c>
      <c r="L50" s="573"/>
      <c r="M50" s="573"/>
      <c r="N50" s="493"/>
      <c r="O50" s="488">
        <f t="shared" si="5"/>
        <v>0</v>
      </c>
      <c r="P50" s="201"/>
      <c r="Q50" s="485">
        <f t="shared" si="6"/>
        <v>0</v>
      </c>
      <c r="R50" s="201"/>
      <c r="S50" s="598">
        <f>IF(ISERROR(IF($Q50&lt;G50,I50,($O$87*G50)*(I50/O50))),0,IF($Q50&lt;G50,I50,($O$87*G50)*(I50/O50)))</f>
        <v>0</v>
      </c>
      <c r="T50" s="598">
        <f>IF(ISERROR(IF($Q50&lt;G50,J50,($O$87*G50)*(J50/O50))),0,IF($Q50&lt;G50,J50,($O$87*G50)*(J50/O50)))</f>
        <v>0</v>
      </c>
      <c r="U50" s="573"/>
      <c r="V50" s="573"/>
      <c r="W50" s="598">
        <f>IF(ISERROR(IF($Q50&lt;G50,N50,($O$87*G50)*(N50/O50))),0,IF($Q50&lt;G50,N50,($O$87*G50)*(N50/O50)))</f>
        <v>0</v>
      </c>
      <c r="X50" s="573"/>
      <c r="Y50" s="488">
        <f t="shared" si="7"/>
        <v>0</v>
      </c>
      <c r="Z50" s="201"/>
      <c r="AA50" s="595">
        <f t="shared" si="1"/>
        <v>0</v>
      </c>
      <c r="AB50" s="486">
        <v>11</v>
      </c>
    </row>
    <row r="51" spans="2:28" x14ac:dyDescent="0.2">
      <c r="B51" s="230"/>
      <c r="C51" s="497"/>
      <c r="D51" s="252" t="s">
        <v>317</v>
      </c>
      <c r="E51" s="290"/>
      <c r="F51" s="221">
        <v>51</v>
      </c>
      <c r="G51" s="487">
        <v>0</v>
      </c>
      <c r="I51" s="746"/>
      <c r="J51" s="746"/>
      <c r="K51" s="488">
        <f t="shared" si="0"/>
        <v>0</v>
      </c>
      <c r="L51" s="573"/>
      <c r="M51" s="573"/>
      <c r="N51" s="493"/>
      <c r="O51" s="488">
        <f t="shared" si="5"/>
        <v>0</v>
      </c>
      <c r="P51" s="201"/>
      <c r="Q51" s="485">
        <f t="shared" si="6"/>
        <v>0</v>
      </c>
      <c r="R51" s="201"/>
      <c r="S51" s="598">
        <f>IF(ISERROR(IF($Q51&lt;G51,I51,($O$87*G51)*(I51/O51))),0,IF($Q51&lt;G51,I51,($O$87*G51)*(I51/O51)))</f>
        <v>0</v>
      </c>
      <c r="T51" s="598">
        <f>IF(ISERROR(IF($Q51&lt;G51,J51,($O$87*G51)*(J51/O51))),0,IF($Q51&lt;G51,J51,($O$87*G51)*(J51/O51)))</f>
        <v>0</v>
      </c>
      <c r="U51" s="573"/>
      <c r="V51" s="573"/>
      <c r="W51" s="598">
        <f>IF(ISERROR(IF($Q51&lt;G51,N51,($O$87*G51)*(N51/O51))),0,IF($Q51&lt;G51,N51,($O$87*G51)*(N51/O51)))</f>
        <v>0</v>
      </c>
      <c r="X51" s="573"/>
      <c r="Y51" s="488">
        <f t="shared" si="7"/>
        <v>0</v>
      </c>
      <c r="Z51" s="201"/>
      <c r="AA51" s="595">
        <f t="shared" si="1"/>
        <v>0</v>
      </c>
      <c r="AB51" s="486">
        <v>11</v>
      </c>
    </row>
    <row r="52" spans="2:28" x14ac:dyDescent="0.2">
      <c r="B52" s="230"/>
      <c r="C52" s="497"/>
      <c r="D52" s="290" t="s">
        <v>366</v>
      </c>
      <c r="E52" s="498"/>
      <c r="F52" s="221">
        <v>52</v>
      </c>
      <c r="G52" s="487">
        <v>1</v>
      </c>
      <c r="I52" s="746"/>
      <c r="J52" s="746"/>
      <c r="K52" s="488">
        <f t="shared" si="0"/>
        <v>0</v>
      </c>
      <c r="L52" s="573"/>
      <c r="M52" s="573"/>
      <c r="N52" s="493"/>
      <c r="O52" s="488">
        <f t="shared" si="5"/>
        <v>0</v>
      </c>
      <c r="P52" s="201"/>
      <c r="Q52" s="485">
        <f t="shared" si="6"/>
        <v>0</v>
      </c>
      <c r="R52" s="201"/>
      <c r="S52" s="598">
        <f>IF(ISERROR(IF($Q52&lt;G52,I52,($O$87*G52)*(I52/O52))),0,IF($Q52&lt;G52,I52,($O$87*G52)*(I52/O52)))</f>
        <v>0</v>
      </c>
      <c r="T52" s="598">
        <f>IF(ISERROR(IF($Q52&lt;G52,J52,($O$87*G52)*(J52/O52))),0,IF($Q52&lt;G52,J52,($O$87*G52)*(J52/O52)))</f>
        <v>0</v>
      </c>
      <c r="U52" s="573"/>
      <c r="V52" s="573"/>
      <c r="W52" s="598">
        <f>IF(ISERROR(IF($Q52&lt;G52,N52,($O$87*G52)*(N52/O52))),0,IF($Q52&lt;G52,N52,($O$87*G52)*(N52/O52)))</f>
        <v>0</v>
      </c>
      <c r="X52" s="573"/>
      <c r="Y52" s="488">
        <f t="shared" si="7"/>
        <v>0</v>
      </c>
      <c r="Z52" s="201"/>
      <c r="AA52" s="595">
        <f t="shared" si="1"/>
        <v>0</v>
      </c>
      <c r="AB52" s="486">
        <v>11</v>
      </c>
    </row>
    <row r="53" spans="2:28" x14ac:dyDescent="0.2">
      <c r="B53" s="230"/>
      <c r="C53" s="497" t="s">
        <v>927</v>
      </c>
      <c r="D53" s="288"/>
      <c r="E53" s="498"/>
      <c r="F53" s="221">
        <v>53</v>
      </c>
      <c r="G53" s="493"/>
      <c r="I53" s="483">
        <f>SUBTOTAL(9,I54:I56)</f>
        <v>0</v>
      </c>
      <c r="J53" s="483">
        <f>SUBTOTAL(9,J54:J56)</f>
        <v>0</v>
      </c>
      <c r="K53" s="483">
        <f>SUM(I53:J53)</f>
        <v>0</v>
      </c>
      <c r="L53" s="484"/>
      <c r="M53" s="484"/>
      <c r="N53" s="482"/>
      <c r="O53" s="483">
        <f>N53+K53</f>
        <v>0</v>
      </c>
      <c r="P53" s="206"/>
      <c r="Q53" s="595">
        <f>IF(O$87=0,0,O53/O$87)</f>
        <v>0</v>
      </c>
      <c r="R53" s="206"/>
      <c r="S53" s="597">
        <f>IF(ISERROR(SUBTOTAL(9,S54:S56)),0,(SUBTOTAL(9,S54:S56)))</f>
        <v>0</v>
      </c>
      <c r="T53" s="597">
        <f>IF(ISERROR(SUBTOTAL(9,T54:T56)),0,(SUBTOTAL(9,T54:T56)))</f>
        <v>0</v>
      </c>
      <c r="U53" s="597">
        <f>IF(ISERROR(SUBTOTAL(9,U54:U56)),0,(SUBTOTAL(9,U54:U56)))</f>
        <v>0</v>
      </c>
      <c r="V53" s="597">
        <f>IF(ISERROR(SUBTOTAL(9,V54:V56)),0,(SUBTOTAL(9,V54:V56)))</f>
        <v>0</v>
      </c>
      <c r="W53" s="597">
        <f>IF(ISERROR(SUBTOTAL(9,W54:W56)),0,(SUBTOTAL(9,W54:W56)))</f>
        <v>0</v>
      </c>
      <c r="X53" s="484"/>
      <c r="Y53" s="483">
        <f>SUBTOTAL(9,Y54:Y56)</f>
        <v>0</v>
      </c>
      <c r="Z53" s="206"/>
      <c r="AA53" s="595">
        <f t="shared" si="1"/>
        <v>0</v>
      </c>
      <c r="AB53" s="486">
        <v>11</v>
      </c>
    </row>
    <row r="54" spans="2:28" x14ac:dyDescent="0.2">
      <c r="B54" s="230"/>
      <c r="C54" s="497"/>
      <c r="D54" s="290" t="s">
        <v>323</v>
      </c>
      <c r="E54" s="498"/>
      <c r="F54" s="221">
        <v>54</v>
      </c>
      <c r="G54" s="487">
        <v>1</v>
      </c>
      <c r="I54" s="746"/>
      <c r="J54" s="746"/>
      <c r="K54" s="488">
        <f>SUM(I54:J54)</f>
        <v>0</v>
      </c>
      <c r="L54" s="573"/>
      <c r="M54" s="573"/>
      <c r="N54" s="493"/>
      <c r="O54" s="488">
        <f>N54+K54</f>
        <v>0</v>
      </c>
      <c r="P54" s="201"/>
      <c r="Q54" s="485">
        <f>IF(O$87=0,0,O54/O$87)</f>
        <v>0</v>
      </c>
      <c r="R54" s="201"/>
      <c r="S54" s="598">
        <f>IF(ISERROR(IF($Q54&lt;G54,I54,($O$87*G54)*(I54/O54))),0,IF($Q54&lt;G54,I54,($O$87*G54)*(I54/O54)))</f>
        <v>0</v>
      </c>
      <c r="T54" s="598">
        <f>IF(ISERROR(IF($Q54&lt;G54,J54,($O$87*G54)*(J54/O54))),0,IF($Q54&lt;G54,J54,($O$87*G54)*(J54/O54)))</f>
        <v>0</v>
      </c>
      <c r="U54" s="573"/>
      <c r="V54" s="573"/>
      <c r="W54" s="598">
        <f>IF(ISERROR(IF($Q54&lt;G54,N54,($O$87*G54)*(N54/O54))),0,IF($Q54&lt;G54,N54,($O$87*G54)*(N54/O54)))</f>
        <v>0</v>
      </c>
      <c r="X54" s="573"/>
      <c r="Y54" s="488">
        <f>IF(Q54&lt;G54,O54,($O$87*G54+X54))</f>
        <v>0</v>
      </c>
      <c r="Z54" s="201"/>
      <c r="AA54" s="595">
        <f t="shared" si="1"/>
        <v>0</v>
      </c>
      <c r="AB54" s="486">
        <v>11</v>
      </c>
    </row>
    <row r="55" spans="2:28" x14ac:dyDescent="0.2">
      <c r="B55" s="230"/>
      <c r="C55" s="497"/>
      <c r="D55" s="252" t="s">
        <v>317</v>
      </c>
      <c r="E55" s="290"/>
      <c r="F55" s="221">
        <v>55</v>
      </c>
      <c r="G55" s="487">
        <v>0</v>
      </c>
      <c r="I55" s="746"/>
      <c r="J55" s="746"/>
      <c r="K55" s="488">
        <f>SUM(I55:J55)</f>
        <v>0</v>
      </c>
      <c r="L55" s="573"/>
      <c r="M55" s="573"/>
      <c r="N55" s="493"/>
      <c r="O55" s="488">
        <f>N55+K55</f>
        <v>0</v>
      </c>
      <c r="P55" s="201"/>
      <c r="Q55" s="485">
        <f>IF(O$87=0,0,O55/O$87)</f>
        <v>0</v>
      </c>
      <c r="R55" s="201"/>
      <c r="S55" s="598">
        <f>IF(ISERROR(IF($Q55&lt;G55,I55,($O$87*G55)*(I55/O55))),0,IF($Q55&lt;G55,I55,($O$87*G55)*(I55/O55)))</f>
        <v>0</v>
      </c>
      <c r="T55" s="598">
        <f>IF(ISERROR(IF($Q55&lt;G55,J55,($O$87*G55)*(J55/O55))),0,IF($Q55&lt;G55,J55,($O$87*G55)*(J55/O55)))</f>
        <v>0</v>
      </c>
      <c r="U55" s="573"/>
      <c r="V55" s="573"/>
      <c r="W55" s="598">
        <f>IF(ISERROR(IF($Q55&lt;G55,N55,($O$87*G55)*(N55/O55))),0,IF($Q55&lt;G55,N55,($O$87*G55)*(N55/O55)))</f>
        <v>0</v>
      </c>
      <c r="X55" s="573"/>
      <c r="Y55" s="488">
        <f>IF(Q55&lt;G55,O55,($O$87*G55+X55))</f>
        <v>0</v>
      </c>
      <c r="Z55" s="201"/>
      <c r="AA55" s="595">
        <f t="shared" si="1"/>
        <v>0</v>
      </c>
      <c r="AB55" s="486">
        <v>11</v>
      </c>
    </row>
    <row r="56" spans="2:28" x14ac:dyDescent="0.2">
      <c r="B56" s="230"/>
      <c r="C56" s="497"/>
      <c r="D56" s="290" t="s">
        <v>366</v>
      </c>
      <c r="E56" s="498"/>
      <c r="F56" s="221">
        <v>56</v>
      </c>
      <c r="G56" s="487">
        <v>1</v>
      </c>
      <c r="I56" s="746"/>
      <c r="J56" s="746"/>
      <c r="K56" s="488">
        <f>SUM(I56:J56)</f>
        <v>0</v>
      </c>
      <c r="L56" s="573"/>
      <c r="M56" s="573"/>
      <c r="N56" s="493"/>
      <c r="O56" s="488">
        <f>N56+K56</f>
        <v>0</v>
      </c>
      <c r="P56" s="201"/>
      <c r="Q56" s="485">
        <f>IF(O$87=0,0,O56/O$87)</f>
        <v>0</v>
      </c>
      <c r="R56" s="201"/>
      <c r="S56" s="598">
        <f>IF(ISERROR(IF($Q56&lt;G56,I56,($O$87*G56)*(I56/O56))),0,IF($Q56&lt;G56,I56,($O$87*G56)*(I56/O56)))</f>
        <v>0</v>
      </c>
      <c r="T56" s="598">
        <f>IF(ISERROR(IF($Q56&lt;G56,J56,($O$87*G56)*(J56/O56))),0,IF($Q56&lt;G56,J56,($O$87*G56)*(J56/O56)))</f>
        <v>0</v>
      </c>
      <c r="U56" s="573"/>
      <c r="V56" s="573"/>
      <c r="W56" s="598">
        <f>IF(ISERROR(IF($Q56&lt;G56,N56,($O$87*G56)*(N56/O56))),0,IF($Q56&lt;G56,N56,($O$87*G56)*(N56/O56)))</f>
        <v>0</v>
      </c>
      <c r="X56" s="573"/>
      <c r="Y56" s="488">
        <f>IF(Q56&lt;G56,O56,($O$87*G56+X56))</f>
        <v>0</v>
      </c>
      <c r="Z56" s="201"/>
      <c r="AA56" s="595">
        <f t="shared" si="1"/>
        <v>0</v>
      </c>
      <c r="AB56" s="486">
        <v>11</v>
      </c>
    </row>
    <row r="57" spans="2:28" x14ac:dyDescent="0.2">
      <c r="B57" s="230"/>
      <c r="C57" s="497" t="s">
        <v>1314</v>
      </c>
      <c r="D57" s="288"/>
      <c r="E57" s="498"/>
      <c r="F57" s="221">
        <v>57</v>
      </c>
      <c r="G57" s="493"/>
      <c r="I57" s="483">
        <f>SUBTOTAL(9,I58:I60)</f>
        <v>0</v>
      </c>
      <c r="J57" s="483">
        <f>SUBTOTAL(9,J58:J60)</f>
        <v>0</v>
      </c>
      <c r="K57" s="483">
        <f t="shared" si="0"/>
        <v>0</v>
      </c>
      <c r="L57" s="484"/>
      <c r="M57" s="484"/>
      <c r="N57" s="482"/>
      <c r="O57" s="483">
        <f t="shared" si="5"/>
        <v>0</v>
      </c>
      <c r="P57" s="206"/>
      <c r="Q57" s="595">
        <f t="shared" si="6"/>
        <v>0</v>
      </c>
      <c r="R57" s="206"/>
      <c r="S57" s="597">
        <f>IF(ISERROR(SUBTOTAL(9,S58:S60)),0,(SUBTOTAL(9,S58:S60)))</f>
        <v>0</v>
      </c>
      <c r="T57" s="597">
        <f>IF(ISERROR(SUBTOTAL(9,T58:T60)),0,(SUBTOTAL(9,T58:T60)))</f>
        <v>0</v>
      </c>
      <c r="U57" s="597">
        <f>IF(ISERROR(SUBTOTAL(9,U58:U60)),0,(SUBTOTAL(9,U58:U60)))</f>
        <v>0</v>
      </c>
      <c r="V57" s="597">
        <f>IF(ISERROR(SUBTOTAL(9,V58:V60)),0,(SUBTOTAL(9,V58:V60)))</f>
        <v>0</v>
      </c>
      <c r="W57" s="597">
        <f>IF(ISERROR(SUBTOTAL(9,W58:W60)),0,(SUBTOTAL(9,W58:W60)))</f>
        <v>0</v>
      </c>
      <c r="X57" s="484"/>
      <c r="Y57" s="483">
        <f>SUBTOTAL(9,Y58:Y60)</f>
        <v>0</v>
      </c>
      <c r="Z57" s="206"/>
      <c r="AA57" s="595">
        <f t="shared" si="1"/>
        <v>0</v>
      </c>
      <c r="AB57" s="486">
        <v>11</v>
      </c>
    </row>
    <row r="58" spans="2:28" x14ac:dyDescent="0.2">
      <c r="B58" s="230"/>
      <c r="C58" s="497"/>
      <c r="D58" s="290" t="s">
        <v>323</v>
      </c>
      <c r="E58" s="498"/>
      <c r="F58" s="221">
        <v>58</v>
      </c>
      <c r="G58" s="487">
        <v>1</v>
      </c>
      <c r="I58" s="746"/>
      <c r="J58" s="746"/>
      <c r="K58" s="488">
        <f t="shared" si="0"/>
        <v>0</v>
      </c>
      <c r="L58" s="573"/>
      <c r="M58" s="573"/>
      <c r="N58" s="493"/>
      <c r="O58" s="488">
        <f t="shared" si="5"/>
        <v>0</v>
      </c>
      <c r="P58" s="201"/>
      <c r="Q58" s="485">
        <f t="shared" si="6"/>
        <v>0</v>
      </c>
      <c r="R58" s="201"/>
      <c r="S58" s="598">
        <f>IF(ISERROR(IF($Q58&lt;G58,I58,($O$87*G58)*(I58/O58))),0,IF($Q58&lt;G58,I58,($O$87*G58)*(I58/O58)))</f>
        <v>0</v>
      </c>
      <c r="T58" s="598">
        <f>IF(ISERROR(IF($Q58&lt;G58,J58,($O$87*G58)*(J58/O58))),0,IF($Q58&lt;G58,J58,($O$87*G58)*(J58/O58)))</f>
        <v>0</v>
      </c>
      <c r="U58" s="573"/>
      <c r="V58" s="573"/>
      <c r="W58" s="598">
        <f>IF(ISERROR(IF($Q58&lt;G58,N58,($O$87*G58)*(N58/O58))),0,IF($Q58&lt;G58,N58,($O$87*G58)*(N58/O58)))</f>
        <v>0</v>
      </c>
      <c r="X58" s="573"/>
      <c r="Y58" s="488">
        <f t="shared" si="7"/>
        <v>0</v>
      </c>
      <c r="Z58" s="201"/>
      <c r="AA58" s="595">
        <f t="shared" si="1"/>
        <v>0</v>
      </c>
      <c r="AB58" s="486">
        <v>11</v>
      </c>
    </row>
    <row r="59" spans="2:28" x14ac:dyDescent="0.2">
      <c r="B59" s="230"/>
      <c r="C59" s="497"/>
      <c r="D59" s="252" t="s">
        <v>317</v>
      </c>
      <c r="E59" s="290"/>
      <c r="F59" s="221">
        <v>59</v>
      </c>
      <c r="G59" s="487">
        <v>0</v>
      </c>
      <c r="I59" s="746"/>
      <c r="J59" s="746"/>
      <c r="K59" s="488">
        <f t="shared" si="0"/>
        <v>0</v>
      </c>
      <c r="L59" s="573"/>
      <c r="M59" s="573"/>
      <c r="N59" s="493"/>
      <c r="O59" s="488">
        <f t="shared" si="5"/>
        <v>0</v>
      </c>
      <c r="P59" s="201"/>
      <c r="Q59" s="485">
        <f t="shared" si="6"/>
        <v>0</v>
      </c>
      <c r="R59" s="201"/>
      <c r="S59" s="598">
        <f>IF(ISERROR(IF($Q59&lt;G59,I59,($O$87*G59)*(I59/O59))),0,IF($Q59&lt;G59,I59,($O$87*G59)*(I59/O59)))</f>
        <v>0</v>
      </c>
      <c r="T59" s="598">
        <f>IF(ISERROR(IF($Q59&lt;G59,J59,($O$87*G59)*(J59/O59))),0,IF($Q59&lt;G59,J59,($O$87*G59)*(J59/O59)))</f>
        <v>0</v>
      </c>
      <c r="U59" s="573"/>
      <c r="V59" s="573"/>
      <c r="W59" s="598">
        <f>IF(ISERROR(IF($Q59&lt;G59,N59,($O$87*G59)*(N59/O59))),0,IF($Q59&lt;G59,N59,($O$87*G59)*(N59/O59)))</f>
        <v>0</v>
      </c>
      <c r="X59" s="573"/>
      <c r="Y59" s="488">
        <f t="shared" si="7"/>
        <v>0</v>
      </c>
      <c r="Z59" s="201"/>
      <c r="AA59" s="595">
        <f t="shared" si="1"/>
        <v>0</v>
      </c>
      <c r="AB59" s="486">
        <v>11</v>
      </c>
    </row>
    <row r="60" spans="2:28" x14ac:dyDescent="0.2">
      <c r="B60" s="230"/>
      <c r="C60" s="497"/>
      <c r="D60" s="290" t="s">
        <v>366</v>
      </c>
      <c r="E60" s="498"/>
      <c r="F60" s="221">
        <v>60</v>
      </c>
      <c r="G60" s="487">
        <v>1</v>
      </c>
      <c r="I60" s="180"/>
      <c r="J60" s="180"/>
      <c r="K60" s="488">
        <f t="shared" si="0"/>
        <v>0</v>
      </c>
      <c r="L60" s="573"/>
      <c r="M60" s="573"/>
      <c r="N60" s="493"/>
      <c r="O60" s="488">
        <f t="shared" si="5"/>
        <v>0</v>
      </c>
      <c r="P60" s="201"/>
      <c r="Q60" s="485">
        <f t="shared" si="6"/>
        <v>0</v>
      </c>
      <c r="R60" s="201"/>
      <c r="S60" s="598">
        <f>IF(ISERROR(IF($Q60&lt;G60,I60,($O$87*G60)*(I60/O60))),0,IF($Q60&lt;G60,I60,($O$87*G60)*(I60/O60)))</f>
        <v>0</v>
      </c>
      <c r="T60" s="598">
        <f>IF(ISERROR(IF($Q60&lt;G60,J60,($O$87*G60)*(J60/O60))),0,IF($Q60&lt;G60,J60,($O$87*G60)*(J60/O60)))</f>
        <v>0</v>
      </c>
      <c r="U60" s="573"/>
      <c r="V60" s="573"/>
      <c r="W60" s="598">
        <f>IF(ISERROR(IF($Q60&lt;G60,N60,($O$87*G60)*(N60/O60))),0,IF($Q60&lt;G60,N60,($O$87*G60)*(N60/O60)))</f>
        <v>0</v>
      </c>
      <c r="X60" s="573"/>
      <c r="Y60" s="488">
        <f t="shared" si="7"/>
        <v>0</v>
      </c>
      <c r="Z60" s="201"/>
      <c r="AA60" s="595">
        <f t="shared" si="1"/>
        <v>0</v>
      </c>
      <c r="AB60" s="486">
        <v>11</v>
      </c>
    </row>
    <row r="61" spans="2:28" x14ac:dyDescent="0.2">
      <c r="B61" s="230"/>
      <c r="C61" s="497" t="s">
        <v>1315</v>
      </c>
      <c r="D61" s="288"/>
      <c r="E61" s="498"/>
      <c r="F61" s="221">
        <v>61</v>
      </c>
      <c r="G61" s="493"/>
      <c r="I61" s="483">
        <f>SUBTOTAL(9,I62:I64)</f>
        <v>0</v>
      </c>
      <c r="J61" s="483">
        <f>SUBTOTAL(9,J62:J64)</f>
        <v>0</v>
      </c>
      <c r="K61" s="488">
        <f t="shared" si="0"/>
        <v>0</v>
      </c>
      <c r="L61" s="484"/>
      <c r="M61" s="484"/>
      <c r="N61" s="483">
        <f>SUBTOTAL(9,N62:N64)</f>
        <v>0</v>
      </c>
      <c r="O61" s="483">
        <f t="shared" si="5"/>
        <v>0</v>
      </c>
      <c r="P61" s="206"/>
      <c r="Q61" s="595">
        <f t="shared" si="6"/>
        <v>0</v>
      </c>
      <c r="R61" s="206"/>
      <c r="S61" s="597">
        <f>IF(ISERROR(SUBTOTAL(9,S62:S64)),0,(SUBTOTAL(9,S62:S64)))</f>
        <v>0</v>
      </c>
      <c r="T61" s="597">
        <f>IF(ISERROR(SUBTOTAL(9,T62:T64)),0,(SUBTOTAL(9,T62:T64)))</f>
        <v>0</v>
      </c>
      <c r="U61" s="597">
        <f>IF(ISERROR(SUBTOTAL(9,U62:U64)),0,(SUBTOTAL(9,U62:U64)))</f>
        <v>0</v>
      </c>
      <c r="V61" s="597">
        <f>IF(ISERROR(SUBTOTAL(9,V62:V64)),0,(SUBTOTAL(9,V62:V64)))</f>
        <v>0</v>
      </c>
      <c r="W61" s="597">
        <f>IF(ISERROR(SUBTOTAL(9,W62:W64)),0,(SUBTOTAL(9,W62:W64)))</f>
        <v>0</v>
      </c>
      <c r="X61" s="484"/>
      <c r="Y61" s="483">
        <f>SUBTOTAL(9,Y62:Y64)</f>
        <v>0</v>
      </c>
      <c r="Z61" s="206"/>
      <c r="AA61" s="595">
        <f t="shared" si="1"/>
        <v>0</v>
      </c>
      <c r="AB61" s="486">
        <v>11</v>
      </c>
    </row>
    <row r="62" spans="2:28" x14ac:dyDescent="0.2">
      <c r="B62" s="230"/>
      <c r="C62" s="497"/>
      <c r="D62" s="290" t="s">
        <v>323</v>
      </c>
      <c r="E62" s="498"/>
      <c r="F62" s="221">
        <v>62</v>
      </c>
      <c r="G62" s="487">
        <v>1</v>
      </c>
      <c r="I62" s="180"/>
      <c r="J62" s="180"/>
      <c r="K62" s="488">
        <f t="shared" si="0"/>
        <v>0</v>
      </c>
      <c r="L62" s="573"/>
      <c r="M62" s="573"/>
      <c r="N62" s="714"/>
      <c r="O62" s="488">
        <f t="shared" si="5"/>
        <v>0</v>
      </c>
      <c r="P62" s="201"/>
      <c r="Q62" s="485">
        <f t="shared" si="6"/>
        <v>0</v>
      </c>
      <c r="R62" s="201"/>
      <c r="S62" s="598">
        <f>IF(ISERROR(IF($Q62&lt;G62,I62,($O$87*G62)*(I62/O62))),0,IF($Q62&lt;G62,I62,($O$87*G62)*(I62/O62)))</f>
        <v>0</v>
      </c>
      <c r="T62" s="598">
        <f>IF(ISERROR(IF($Q62&lt;G62,J62,($O$87*G62)*(J62/O62))),0,IF($Q62&lt;G62,J62,($O$87*G62)*(J62/O62)))</f>
        <v>0</v>
      </c>
      <c r="U62" s="573"/>
      <c r="V62" s="573"/>
      <c r="W62" s="598">
        <f>IF(ISERROR(IF($Q62&lt;G62,N62,($O$87*G62)*(N62/O62))),0,IF($Q62&lt;G62,N62,($O$87*G62)*(N62/O62)))</f>
        <v>0</v>
      </c>
      <c r="X62" s="573"/>
      <c r="Y62" s="488">
        <f t="shared" si="7"/>
        <v>0</v>
      </c>
      <c r="Z62" s="201"/>
      <c r="AA62" s="595">
        <f t="shared" si="1"/>
        <v>0</v>
      </c>
      <c r="AB62" s="486">
        <v>11</v>
      </c>
    </row>
    <row r="63" spans="2:28" x14ac:dyDescent="0.2">
      <c r="B63" s="230"/>
      <c r="C63" s="497"/>
      <c r="D63" s="252" t="s">
        <v>317</v>
      </c>
      <c r="E63" s="290"/>
      <c r="F63" s="221">
        <v>63</v>
      </c>
      <c r="G63" s="487">
        <v>0</v>
      </c>
      <c r="I63" s="180"/>
      <c r="J63" s="180"/>
      <c r="K63" s="488">
        <f t="shared" si="0"/>
        <v>0</v>
      </c>
      <c r="L63" s="573"/>
      <c r="M63" s="573"/>
      <c r="N63" s="746"/>
      <c r="O63" s="488">
        <f t="shared" si="5"/>
        <v>0</v>
      </c>
      <c r="P63" s="201"/>
      <c r="Q63" s="485">
        <f t="shared" si="6"/>
        <v>0</v>
      </c>
      <c r="R63" s="201"/>
      <c r="S63" s="598">
        <f>IF(ISERROR(IF($Q63&lt;G63,I63,($O$87*G63)*(I63/O63))),0,IF($Q63&lt;G63,I63,($O$87*G63)*(I63/O63)))</f>
        <v>0</v>
      </c>
      <c r="T63" s="598">
        <f>IF(ISERROR(IF($Q63&lt;G63,J63,($O$87*G63)*(J63/O63))),0,IF($Q63&lt;G63,J63,($O$87*G63)*(J63/O63)))</f>
        <v>0</v>
      </c>
      <c r="U63" s="573"/>
      <c r="V63" s="573"/>
      <c r="W63" s="598">
        <f>IF(ISERROR(IF($Q63&lt;G63,N63,($O$87*G63)*(N63/O63))),0,IF($Q63&lt;G63,N63,($O$87*G63)*(N63/O63)))</f>
        <v>0</v>
      </c>
      <c r="X63" s="573"/>
      <c r="Y63" s="488">
        <f t="shared" si="7"/>
        <v>0</v>
      </c>
      <c r="Z63" s="201"/>
      <c r="AA63" s="595">
        <f t="shared" si="1"/>
        <v>0</v>
      </c>
      <c r="AB63" s="486">
        <v>11</v>
      </c>
    </row>
    <row r="64" spans="2:28" x14ac:dyDescent="0.2">
      <c r="B64" s="230"/>
      <c r="C64" s="497"/>
      <c r="D64" s="290" t="s">
        <v>366</v>
      </c>
      <c r="E64" s="498"/>
      <c r="F64" s="221">
        <v>64</v>
      </c>
      <c r="G64" s="487">
        <v>1</v>
      </c>
      <c r="I64" s="180"/>
      <c r="J64" s="180"/>
      <c r="K64" s="488">
        <f t="shared" si="0"/>
        <v>0</v>
      </c>
      <c r="L64" s="573"/>
      <c r="M64" s="573"/>
      <c r="N64" s="746"/>
      <c r="O64" s="488">
        <f t="shared" si="5"/>
        <v>0</v>
      </c>
      <c r="P64" s="201"/>
      <c r="Q64" s="485">
        <f t="shared" si="6"/>
        <v>0</v>
      </c>
      <c r="R64" s="201"/>
      <c r="S64" s="598">
        <f>IF(ISERROR(IF($Q64&lt;G64,I64,($O$87*G64)*(I64/O64))),0,IF($Q64&lt;G64,I64,($O$87*G64)*(I64/O64)))</f>
        <v>0</v>
      </c>
      <c r="T64" s="598">
        <f>IF(ISERROR(IF($Q64&lt;G64,J64,($O$87*G64)*(J64/O64))),0,IF($Q64&lt;G64,J64,($O$87*G64)*(J64/O64)))</f>
        <v>0</v>
      </c>
      <c r="U64" s="573"/>
      <c r="V64" s="573"/>
      <c r="W64" s="598">
        <f>IF(ISERROR(IF($Q64&lt;G64,N64,($O$87*G64)*(N64/O64))),0,IF($Q64&lt;G64,N64,($O$87*G64)*(N64/O64)))</f>
        <v>0</v>
      </c>
      <c r="X64" s="573"/>
      <c r="Y64" s="488">
        <f t="shared" si="7"/>
        <v>0</v>
      </c>
      <c r="Z64" s="201"/>
      <c r="AA64" s="595">
        <f t="shared" si="1"/>
        <v>0</v>
      </c>
      <c r="AB64" s="486">
        <v>11</v>
      </c>
    </row>
    <row r="65" spans="1:28" x14ac:dyDescent="0.2">
      <c r="B65" s="230"/>
      <c r="C65" s="497" t="s">
        <v>1195</v>
      </c>
      <c r="D65" s="288"/>
      <c r="E65" s="498"/>
      <c r="F65" s="221">
        <v>65</v>
      </c>
      <c r="G65" s="487">
        <v>0</v>
      </c>
      <c r="I65" s="746"/>
      <c r="J65" s="746"/>
      <c r="K65" s="483">
        <f t="shared" si="0"/>
        <v>0</v>
      </c>
      <c r="L65" s="484"/>
      <c r="M65" s="484"/>
      <c r="N65" s="714"/>
      <c r="O65" s="483">
        <f t="shared" si="5"/>
        <v>0</v>
      </c>
      <c r="P65" s="206"/>
      <c r="Q65" s="595">
        <f t="shared" si="6"/>
        <v>0</v>
      </c>
      <c r="R65" s="206"/>
      <c r="S65" s="597">
        <f>IF(ISERROR(IF($Q65&lt;G65,I65,($O$87*G65)*(I65/O65))),0,IF($Q65&lt;G65,I65,($O$87*G65)*(I65/O65)))</f>
        <v>0</v>
      </c>
      <c r="T65" s="597">
        <f>IF(ISERROR(IF($Q65&lt;G65,J65,($O$87*G65)*(J65/O65))),0,IF($Q65&lt;G65,J65,($O$87*G65)*(J65/O65)))</f>
        <v>0</v>
      </c>
      <c r="U65" s="484"/>
      <c r="V65" s="484"/>
      <c r="W65" s="597">
        <f>IF(ISERROR(IF($Q65&lt;G65,N65,($O$87*G65)*(N65/O65))),0,IF($Q65&lt;G65,N65,($O$87*G65)*(N65/O65)))</f>
        <v>0</v>
      </c>
      <c r="X65" s="484"/>
      <c r="Y65" s="483">
        <f t="shared" si="7"/>
        <v>0</v>
      </c>
      <c r="Z65" s="206"/>
      <c r="AA65" s="595">
        <f t="shared" si="1"/>
        <v>0</v>
      </c>
      <c r="AB65" s="486">
        <v>11</v>
      </c>
    </row>
    <row r="66" spans="1:28" s="237" customFormat="1" x14ac:dyDescent="0.2">
      <c r="A66" s="285"/>
      <c r="B66" s="246"/>
      <c r="C66" s="246"/>
      <c r="D66" s="247"/>
      <c r="E66" s="247"/>
      <c r="F66" s="246"/>
      <c r="G66" s="489"/>
      <c r="I66" s="490"/>
      <c r="J66" s="490"/>
      <c r="K66" s="490"/>
      <c r="L66" s="490"/>
      <c r="M66" s="490"/>
      <c r="N66" s="490"/>
      <c r="O66" s="490"/>
      <c r="Q66" s="491"/>
      <c r="S66" s="490"/>
      <c r="T66" s="490"/>
      <c r="U66" s="490"/>
      <c r="V66" s="490"/>
      <c r="W66" s="490"/>
      <c r="X66" s="490"/>
      <c r="Y66" s="490"/>
      <c r="AA66" s="491"/>
      <c r="AB66" s="492"/>
    </row>
    <row r="67" spans="1:28" s="206" customFormat="1" x14ac:dyDescent="0.2">
      <c r="B67" s="369" t="s">
        <v>1316</v>
      </c>
      <c r="C67" s="495"/>
      <c r="D67" s="288"/>
      <c r="E67" s="496"/>
      <c r="F67" s="221">
        <v>66</v>
      </c>
      <c r="G67" s="482"/>
      <c r="I67" s="483">
        <f>SUBTOTAL(9,I68:I69)</f>
        <v>0</v>
      </c>
      <c r="J67" s="483">
        <f>SUBTOTAL(9,J68:J69)</f>
        <v>0</v>
      </c>
      <c r="K67" s="483">
        <f t="shared" si="0"/>
        <v>0</v>
      </c>
      <c r="L67" s="484"/>
      <c r="M67" s="484"/>
      <c r="N67" s="482"/>
      <c r="O67" s="483">
        <f>N67+K67</f>
        <v>0</v>
      </c>
      <c r="Q67" s="595">
        <f>IF(O$87=0,0,O67/O$87)</f>
        <v>0</v>
      </c>
      <c r="S67" s="597">
        <f>IF(ISERROR(SUBTOTAL(9,S68:S69)),0,(SUBTOTAL(9,S68:S69)))</f>
        <v>0</v>
      </c>
      <c r="T67" s="597">
        <f>IF(ISERROR(SUBTOTAL(9,T68:T69)),0,(SUBTOTAL(9,T68:T69)))</f>
        <v>0</v>
      </c>
      <c r="U67" s="597">
        <f>IF(ISERROR(SUBTOTAL(9,U68:U69)),0,(SUBTOTAL(9,U68:U69)))</f>
        <v>0</v>
      </c>
      <c r="V67" s="597">
        <f>IF(ISERROR(SUBTOTAL(9,V68:V69)),0,(SUBTOTAL(9,V68:V69)))</f>
        <v>0</v>
      </c>
      <c r="W67" s="597">
        <f>IF(ISERROR(SUBTOTAL(9,W68:W69)),0,(SUBTOTAL(9,W68:W69)))</f>
        <v>0</v>
      </c>
      <c r="X67" s="483">
        <f>SUBTOTAL(9,X68:X69)</f>
        <v>0</v>
      </c>
      <c r="Y67" s="483">
        <f>SUBTOTAL(9,Y68:Y69)</f>
        <v>0</v>
      </c>
      <c r="AA67" s="595">
        <f t="shared" si="1"/>
        <v>0</v>
      </c>
      <c r="AB67" s="458"/>
    </row>
    <row r="68" spans="1:28" x14ac:dyDescent="0.2">
      <c r="B68" s="230"/>
      <c r="C68" s="252" t="s">
        <v>1390</v>
      </c>
      <c r="D68" s="288"/>
      <c r="E68" s="498"/>
      <c r="F68" s="221">
        <v>67</v>
      </c>
      <c r="G68" s="487">
        <v>1</v>
      </c>
      <c r="I68" s="746"/>
      <c r="J68" s="746"/>
      <c r="K68" s="488">
        <f t="shared" si="0"/>
        <v>0</v>
      </c>
      <c r="L68" s="573"/>
      <c r="M68" s="573"/>
      <c r="N68" s="493"/>
      <c r="O68" s="488">
        <f>N68+K68</f>
        <v>0</v>
      </c>
      <c r="P68" s="201"/>
      <c r="Q68" s="485">
        <f>IF(O$87=0,0,O68/O$87)</f>
        <v>0</v>
      </c>
      <c r="R68" s="201"/>
      <c r="S68" s="598">
        <f>IF(ISERROR(IF($Q68&lt;G68,I68,($O$87*G68)*(I68/O68))),0,IF($Q68&lt;G68,I68,($O$87*G68)*(I68/O68)))</f>
        <v>0</v>
      </c>
      <c r="T68" s="598">
        <f>IF(ISERROR(IF($Q68&lt;G68,J68,($O$87*G68)*(J68/O68))),0,IF($Q68&lt;G68,J68,($O$87*G68)*(J68/O68)))</f>
        <v>0</v>
      </c>
      <c r="U68" s="573"/>
      <c r="V68" s="573"/>
      <c r="W68" s="598">
        <f>IF(ISERROR(IF($Q68&lt;G68,N68,($O$87*G68)*(N68/O68))),0,IF($Q68&lt;G68,N68,($O$87*G68)*(N68/O68)))</f>
        <v>0</v>
      </c>
      <c r="X68" s="573"/>
      <c r="Y68" s="488">
        <f>IF(Q68&lt;G68,O68,($O$87*G68+X68))</f>
        <v>0</v>
      </c>
      <c r="Z68" s="201"/>
      <c r="AA68" s="595">
        <f t="shared" si="1"/>
        <v>0</v>
      </c>
      <c r="AB68" s="486">
        <v>11</v>
      </c>
    </row>
    <row r="69" spans="1:28" x14ac:dyDescent="0.2">
      <c r="B69" s="230"/>
      <c r="C69" s="252" t="s">
        <v>1303</v>
      </c>
      <c r="D69" s="288"/>
      <c r="E69" s="498"/>
      <c r="F69" s="221">
        <v>68</v>
      </c>
      <c r="G69" s="487">
        <v>1</v>
      </c>
      <c r="I69" s="746"/>
      <c r="J69" s="746"/>
      <c r="K69" s="488">
        <f t="shared" si="0"/>
        <v>0</v>
      </c>
      <c r="L69" s="573"/>
      <c r="M69" s="573"/>
      <c r="N69" s="493"/>
      <c r="O69" s="488">
        <f>N69+K69</f>
        <v>0</v>
      </c>
      <c r="P69" s="201"/>
      <c r="Q69" s="485">
        <f>IF(O$87=0,0,O69/O$87)</f>
        <v>0</v>
      </c>
      <c r="R69" s="201"/>
      <c r="S69" s="598">
        <f>IF(ISERROR(IF($Q69&lt;G69,I69,($O$87*G69)*(I69/O69))),0,IF($Q69&lt;G69,I69,($O$87*G69)*(I69/O69)))</f>
        <v>0</v>
      </c>
      <c r="T69" s="598">
        <f>IF(ISERROR(IF($Q69&lt;G69,J69,($O$87*G69)*(J69/O69))),0,IF($Q69&lt;G69,J69,($O$87*G69)*(J69/O69)))</f>
        <v>0</v>
      </c>
      <c r="U69" s="573"/>
      <c r="V69" s="573"/>
      <c r="W69" s="598">
        <f>IF(ISERROR(IF($Q69&lt;G69,N69,($O$87*G69)*(N69/O69))),0,IF($Q69&lt;G69,N69,($O$87*G69)*(N69/O69)))</f>
        <v>0</v>
      </c>
      <c r="X69" s="573"/>
      <c r="Y69" s="488">
        <f>IF(Q69&lt;G69,O69,($O$87*G69+X69))</f>
        <v>0</v>
      </c>
      <c r="Z69" s="201"/>
      <c r="AA69" s="595">
        <f t="shared" si="1"/>
        <v>0</v>
      </c>
      <c r="AB69" s="486">
        <v>11</v>
      </c>
    </row>
    <row r="70" spans="1:28" s="237" customFormat="1" x14ac:dyDescent="0.2">
      <c r="A70" s="285"/>
      <c r="B70" s="246"/>
      <c r="C70" s="246"/>
      <c r="D70" s="247"/>
      <c r="E70" s="247"/>
      <c r="F70" s="248"/>
      <c r="G70" s="489"/>
      <c r="I70" s="490"/>
      <c r="J70" s="490"/>
      <c r="K70" s="490"/>
      <c r="L70" s="490"/>
      <c r="M70" s="490"/>
      <c r="N70" s="490"/>
      <c r="O70" s="490"/>
      <c r="Q70" s="491"/>
      <c r="S70" s="490"/>
      <c r="T70" s="490"/>
      <c r="U70" s="490"/>
      <c r="V70" s="490"/>
      <c r="W70" s="490"/>
      <c r="X70" s="490"/>
      <c r="Y70" s="490"/>
      <c r="AA70" s="491"/>
      <c r="AB70" s="492"/>
    </row>
    <row r="71" spans="1:28" s="206" customFormat="1" x14ac:dyDescent="0.2">
      <c r="B71" s="369" t="s">
        <v>1049</v>
      </c>
      <c r="C71" s="495"/>
      <c r="D71" s="288"/>
      <c r="E71" s="496"/>
      <c r="F71" s="221">
        <v>69</v>
      </c>
      <c r="G71" s="487">
        <v>2.5000000000000001E-2</v>
      </c>
      <c r="I71" s="746"/>
      <c r="J71" s="746"/>
      <c r="K71" s="483">
        <f t="shared" si="0"/>
        <v>0</v>
      </c>
      <c r="L71" s="484"/>
      <c r="M71" s="484"/>
      <c r="N71" s="180"/>
      <c r="O71" s="483">
        <f>N71+K71</f>
        <v>0</v>
      </c>
      <c r="Q71" s="595">
        <f>IF(O$87=0,0,O71/O$87)</f>
        <v>0</v>
      </c>
      <c r="S71" s="597">
        <f>IF(ISERROR(IF($Q71&lt;G71,I71,($O$87*G71)*(I71/O71))),0,IF($Q71&lt;G71,I71,($O$87*G71)*(I71/O71)))</f>
        <v>0</v>
      </c>
      <c r="T71" s="597">
        <f>IF(ISERROR(IF($Q71&lt;G71,J71,($O$87*G71)*(J71/O71))),0,IF($Q71&lt;G71,J71,($O$87*G71)*(J71/O71)))</f>
        <v>0</v>
      </c>
      <c r="U71" s="484"/>
      <c r="V71" s="484"/>
      <c r="W71" s="597">
        <f>IF(ISERROR(IF($Q71&lt;G71,N71,($O$87*G71)*(N71/O71))),0,IF($Q71&lt;G71,N71,($O$87*G71)*(N71/O71)))</f>
        <v>0</v>
      </c>
      <c r="X71" s="484"/>
      <c r="Y71" s="483">
        <f>IF(Q71&lt;G71,O71,($O$87*G71+X71))</f>
        <v>0</v>
      </c>
      <c r="AA71" s="595">
        <f t="shared" si="1"/>
        <v>0</v>
      </c>
      <c r="AB71" s="486">
        <v>11</v>
      </c>
    </row>
    <row r="72" spans="1:28" s="237" customFormat="1" x14ac:dyDescent="0.2">
      <c r="A72" s="285"/>
      <c r="B72" s="246"/>
      <c r="C72" s="246"/>
      <c r="D72" s="247"/>
      <c r="E72" s="247"/>
      <c r="F72" s="248"/>
      <c r="G72" s="489"/>
      <c r="I72" s="490"/>
      <c r="J72" s="490"/>
      <c r="K72" s="490"/>
      <c r="L72" s="490"/>
      <c r="M72" s="490"/>
      <c r="N72" s="490"/>
      <c r="O72" s="490"/>
      <c r="Q72" s="491"/>
      <c r="S72" s="490"/>
      <c r="T72" s="490"/>
      <c r="U72" s="490"/>
      <c r="V72" s="490"/>
      <c r="W72" s="490"/>
      <c r="X72" s="490"/>
      <c r="Y72" s="490"/>
      <c r="AA72" s="491"/>
      <c r="AB72" s="492"/>
    </row>
    <row r="73" spans="1:28" s="206" customFormat="1" x14ac:dyDescent="0.2">
      <c r="B73" s="369" t="s">
        <v>807</v>
      </c>
      <c r="C73" s="495"/>
      <c r="D73" s="288"/>
      <c r="E73" s="496"/>
      <c r="F73" s="221">
        <v>70</v>
      </c>
      <c r="G73" s="487">
        <v>1</v>
      </c>
      <c r="I73" s="746"/>
      <c r="J73" s="746"/>
      <c r="K73" s="483">
        <f t="shared" si="0"/>
        <v>0</v>
      </c>
      <c r="L73" s="484"/>
      <c r="M73" s="484"/>
      <c r="N73" s="180"/>
      <c r="O73" s="483">
        <f>N73+K73</f>
        <v>0</v>
      </c>
      <c r="Q73" s="595">
        <f>IF(O$87=0,0,O73/O$87)</f>
        <v>0</v>
      </c>
      <c r="S73" s="597">
        <f>IF(ISERROR(IF($Q73&lt;G73,I73,($O$87*G73)*(I73/O73))),0,IF($Q73&lt;G73,I73,($O$87*G73)*(I73/O73)))</f>
        <v>0</v>
      </c>
      <c r="T73" s="597">
        <f>IF(ISERROR(IF($Q73&lt;G73,J73,($O$87*G73)*(J73/O73))),0,IF($Q73&lt;G73,J73,($O$87*G73)*(J73/O73)))</f>
        <v>0</v>
      </c>
      <c r="U73" s="484"/>
      <c r="V73" s="484"/>
      <c r="W73" s="597">
        <f>IF(ISERROR(IF($Q73&lt;G73,N73,($O$87*G73)*(N73/O73))),0,IF($Q73&lt;G73,N73,($O$87*G73)*(N73/O73)))</f>
        <v>0</v>
      </c>
      <c r="X73" s="484"/>
      <c r="Y73" s="483">
        <f>IF(Q73&lt;G73,O73,($O$87*G73+X73))</f>
        <v>0</v>
      </c>
      <c r="AA73" s="595">
        <f>IF(O$87=0,0,Y73/Y$87)</f>
        <v>0</v>
      </c>
      <c r="AB73" s="486">
        <v>11</v>
      </c>
    </row>
    <row r="74" spans="1:28" s="237" customFormat="1" x14ac:dyDescent="0.2">
      <c r="A74" s="285"/>
      <c r="B74" s="246"/>
      <c r="C74" s="246"/>
      <c r="D74" s="247"/>
      <c r="E74" s="247"/>
      <c r="F74" s="248"/>
      <c r="G74" s="489"/>
      <c r="I74" s="490"/>
      <c r="J74" s="490"/>
      <c r="K74" s="490"/>
      <c r="L74" s="490"/>
      <c r="M74" s="490"/>
      <c r="N74" s="490"/>
      <c r="O74" s="490"/>
      <c r="Q74" s="491"/>
      <c r="S74" s="490"/>
      <c r="T74" s="490"/>
      <c r="U74" s="490"/>
      <c r="V74" s="490"/>
      <c r="W74" s="490"/>
      <c r="X74" s="490"/>
      <c r="Y74" s="490"/>
      <c r="AA74" s="491"/>
      <c r="AB74" s="492"/>
    </row>
    <row r="75" spans="1:28" s="206" customFormat="1" x14ac:dyDescent="0.2">
      <c r="B75" s="369" t="s">
        <v>1382</v>
      </c>
      <c r="C75" s="495"/>
      <c r="D75" s="288"/>
      <c r="E75" s="496"/>
      <c r="F75" s="221">
        <v>71</v>
      </c>
      <c r="G75" s="487">
        <v>1</v>
      </c>
      <c r="I75" s="482"/>
      <c r="J75" s="482"/>
      <c r="K75" s="482"/>
      <c r="L75" s="484"/>
      <c r="M75" s="484"/>
      <c r="N75" s="746"/>
      <c r="O75" s="483">
        <f>N75+K75</f>
        <v>0</v>
      </c>
      <c r="Q75" s="595">
        <f>IF(O$87=0,0,O75/O$87)</f>
        <v>0</v>
      </c>
      <c r="S75" s="597">
        <f>IF(ISERROR(IF($Q75&lt;G75,I75,($O$87*G75)*(I75/O75))),0,IF($Q75&lt;G75,I75,($O$87*G75)*(I75/O75)))</f>
        <v>0</v>
      </c>
      <c r="T75" s="597">
        <f>IF(ISERROR(IF($Q75&lt;G75,J75,($O$87*G75)*(J75/O75))),0,IF($Q75&lt;G75,J75,($O$87*G75)*(J75/O75)))</f>
        <v>0</v>
      </c>
      <c r="U75" s="484"/>
      <c r="V75" s="484"/>
      <c r="W75" s="597">
        <f>IF(ISERROR(IF($Q75&lt;G75,N75,($O$87*G75)*(N75/O75))),0,IF($Q75&lt;G75,N75,($O$87*G75)*(N75/O75)))</f>
        <v>0</v>
      </c>
      <c r="X75" s="484"/>
      <c r="Y75" s="483">
        <f>IF(Q75&lt;G75,O75,($O$87*G75+X75))</f>
        <v>0</v>
      </c>
      <c r="AA75" s="595">
        <f>IF(O$87=0,0,Y75/Y$87)</f>
        <v>0</v>
      </c>
      <c r="AB75" s="486">
        <v>11</v>
      </c>
    </row>
    <row r="76" spans="1:28" s="237" customFormat="1" x14ac:dyDescent="0.2">
      <c r="A76" s="285"/>
      <c r="B76" s="246"/>
      <c r="C76" s="246"/>
      <c r="D76" s="247"/>
      <c r="E76" s="247"/>
      <c r="F76" s="248"/>
      <c r="G76" s="489"/>
      <c r="I76" s="490"/>
      <c r="J76" s="490"/>
      <c r="K76" s="490"/>
      <c r="L76" s="490"/>
      <c r="M76" s="490"/>
      <c r="N76" s="490"/>
      <c r="O76" s="490"/>
      <c r="Q76" s="491"/>
      <c r="S76" s="490"/>
      <c r="T76" s="490"/>
      <c r="U76" s="490"/>
      <c r="V76" s="490"/>
      <c r="W76" s="490"/>
      <c r="X76" s="490"/>
      <c r="Y76" s="490"/>
      <c r="AA76" s="491"/>
      <c r="AB76" s="492"/>
    </row>
    <row r="77" spans="1:28" s="206" customFormat="1" x14ac:dyDescent="0.2">
      <c r="B77" s="369" t="s">
        <v>1278</v>
      </c>
      <c r="C77" s="495"/>
      <c r="D77" s="288"/>
      <c r="E77" s="496"/>
      <c r="F77" s="221">
        <v>72</v>
      </c>
      <c r="G77" s="487">
        <v>2.5000000000000001E-2</v>
      </c>
      <c r="I77" s="746"/>
      <c r="J77" s="746"/>
      <c r="K77" s="483">
        <f t="shared" si="0"/>
        <v>0</v>
      </c>
      <c r="L77" s="484"/>
      <c r="M77" s="484"/>
      <c r="N77" s="746"/>
      <c r="O77" s="483">
        <f>N77+K77</f>
        <v>0</v>
      </c>
      <c r="Q77" s="595">
        <f>IF(O$87=0,0,O77/O$87)</f>
        <v>0</v>
      </c>
      <c r="S77" s="597">
        <f>IF(ISERROR(IF($Q77&lt;G77,I77,($O$87*G77)*(I77/O77))),0,IF($Q77&lt;G77,I77,($O$87*G77)*(I77/O77)))</f>
        <v>0</v>
      </c>
      <c r="T77" s="597">
        <f>IF(ISERROR(IF($Q77&lt;G77,J77,($O$87*G77)*(J77/O77))),0,IF($Q77&lt;G77,J77,($O$87*G77)*(J77/O77)))</f>
        <v>0</v>
      </c>
      <c r="U77" s="484"/>
      <c r="V77" s="484"/>
      <c r="W77" s="597">
        <f>IF(ISERROR(IF($Q77&lt;G77,N77,($O$87*G77)*(N77/O77))),0,IF($Q77&lt;G77,N77,($O$87*G77)*(N77/O77)))</f>
        <v>0</v>
      </c>
      <c r="X77" s="484"/>
      <c r="Y77" s="483">
        <f>IF(Q77&lt;G77,O77,($O$87*G77+X77))</f>
        <v>0</v>
      </c>
      <c r="AA77" s="595">
        <f>IF(O$87=0,0,Y77/Y$87)</f>
        <v>0</v>
      </c>
      <c r="AB77" s="486">
        <v>11</v>
      </c>
    </row>
    <row r="78" spans="1:28" s="237" customFormat="1" x14ac:dyDescent="0.2">
      <c r="A78" s="285"/>
      <c r="B78" s="246"/>
      <c r="C78" s="246"/>
      <c r="D78" s="247"/>
      <c r="E78" s="247"/>
      <c r="F78" s="248"/>
      <c r="G78" s="489"/>
      <c r="I78" s="490"/>
      <c r="J78" s="490"/>
      <c r="K78" s="490"/>
      <c r="L78" s="490"/>
      <c r="M78" s="490"/>
      <c r="N78" s="490"/>
      <c r="O78" s="490"/>
      <c r="Q78" s="491"/>
      <c r="S78" s="490"/>
      <c r="T78" s="490"/>
      <c r="U78" s="490"/>
      <c r="V78" s="490"/>
      <c r="W78" s="490"/>
      <c r="X78" s="490"/>
      <c r="Y78" s="490"/>
      <c r="AA78" s="491"/>
      <c r="AB78" s="492"/>
    </row>
    <row r="79" spans="1:28" s="206" customFormat="1" x14ac:dyDescent="0.2">
      <c r="A79" s="295"/>
      <c r="B79" s="369" t="s">
        <v>1317</v>
      </c>
      <c r="C79" s="495"/>
      <c r="D79" s="288"/>
      <c r="E79" s="496"/>
      <c r="F79" s="221">
        <v>73</v>
      </c>
      <c r="G79" s="482"/>
      <c r="I79" s="483">
        <f>SUBTOTAL(9,I80:I81)</f>
        <v>0</v>
      </c>
      <c r="J79" s="483">
        <f>SUBTOTAL(9,J80:J81)</f>
        <v>0</v>
      </c>
      <c r="K79" s="483">
        <f>SUM(I79:J79)</f>
        <v>0</v>
      </c>
      <c r="L79" s="484"/>
      <c r="M79" s="484"/>
      <c r="N79" s="483">
        <f>SUBTOTAL(9,N80:N81)</f>
        <v>0</v>
      </c>
      <c r="O79" s="483">
        <f>N79+K79</f>
        <v>0</v>
      </c>
      <c r="Q79" s="595">
        <f>IF(O$87=0,0,O79/O$87)</f>
        <v>0</v>
      </c>
      <c r="S79" s="597">
        <f>IF(ISERROR(SUBTOTAL(9,S80:S81)),0,(SUBTOTAL(9,S80:S81)))</f>
        <v>0</v>
      </c>
      <c r="T79" s="597">
        <f>IF(ISERROR(SUBTOTAL(9,T80:T81)),0,(SUBTOTAL(9,T80:T81)))</f>
        <v>0</v>
      </c>
      <c r="U79" s="597">
        <f>IF(ISERROR(SUBTOTAL(9,U80:U81)),0,(SUBTOTAL(9,U80:U81)))</f>
        <v>0</v>
      </c>
      <c r="V79" s="597">
        <f>IF(ISERROR(SUBTOTAL(9,V80:V81)),0,(SUBTOTAL(9,V80:V81)))</f>
        <v>0</v>
      </c>
      <c r="W79" s="597">
        <f>IF(ISERROR(SUBTOTAL(9,W80:W81)),0,(SUBTOTAL(9,W80:W81)))</f>
        <v>0</v>
      </c>
      <c r="X79" s="483">
        <f>SUBTOTAL(9,X80:X81)</f>
        <v>0</v>
      </c>
      <c r="Y79" s="483">
        <f>SUBTOTAL(9,Y80:Y81)</f>
        <v>0</v>
      </c>
      <c r="AA79" s="595">
        <f>IF(O$87=0,0,Y79/Y$87)</f>
        <v>0</v>
      </c>
      <c r="AB79" s="486">
        <v>11</v>
      </c>
    </row>
    <row r="80" spans="1:28" x14ac:dyDescent="0.2">
      <c r="B80" s="230"/>
      <c r="C80" s="252" t="s">
        <v>1415</v>
      </c>
      <c r="D80" s="288"/>
      <c r="E80" s="498"/>
      <c r="F80" s="221">
        <v>74</v>
      </c>
      <c r="G80" s="487">
        <v>0</v>
      </c>
      <c r="I80" s="746"/>
      <c r="J80" s="746"/>
      <c r="K80" s="488">
        <f>SUM(I80:J80)</f>
        <v>0</v>
      </c>
      <c r="L80" s="573"/>
      <c r="M80" s="573"/>
      <c r="N80" s="746"/>
      <c r="O80" s="488">
        <f>N80+K80</f>
        <v>0</v>
      </c>
      <c r="P80" s="201"/>
      <c r="Q80" s="485">
        <f>IF(O$87=0,0,O80/O$87)</f>
        <v>0</v>
      </c>
      <c r="R80" s="201"/>
      <c r="S80" s="598">
        <f>IF(ISERROR(IF($Q80&lt;G80,I80,($O$87*G80)*(I80/O80))),0,IF($Q80&lt;G80,I80,($O$87*G80)*(I80/O80)))</f>
        <v>0</v>
      </c>
      <c r="T80" s="598">
        <f>IF(ISERROR(IF($Q80&lt;G80,J80,($O$87*G80)*(J80/O80))),0,IF($Q80&lt;G80,J80,($O$87*G80)*(J80/O80)))</f>
        <v>0</v>
      </c>
      <c r="U80" s="573"/>
      <c r="V80" s="573"/>
      <c r="W80" s="598">
        <f>IF(ISERROR(IF($Q80&lt;G80,N80,($O$87*G80)*(N80/O80))),0,IF($Q80&lt;G80,N80,($O$87*G80)*(N80/O80)))</f>
        <v>0</v>
      </c>
      <c r="X80" s="573"/>
      <c r="Y80" s="488">
        <f>IF(Q80&lt;G80,O80,($O$87*G80+X80))</f>
        <v>0</v>
      </c>
      <c r="Z80" s="201"/>
      <c r="AA80" s="595">
        <f t="shared" ref="AA80:AA87" si="8">IF(O$87=0,0,Y80/Y$87)</f>
        <v>0</v>
      </c>
      <c r="AB80" s="458"/>
    </row>
    <row r="81" spans="1:28" x14ac:dyDescent="0.2">
      <c r="B81" s="230"/>
      <c r="C81" s="252" t="s">
        <v>237</v>
      </c>
      <c r="D81" s="288"/>
      <c r="E81" s="498"/>
      <c r="F81" s="221">
        <v>75</v>
      </c>
      <c r="G81" s="487">
        <v>2.5000000000000001E-2</v>
      </c>
      <c r="I81" s="746"/>
      <c r="J81" s="746"/>
      <c r="K81" s="488">
        <f>SUM(I81:J81)</f>
        <v>0</v>
      </c>
      <c r="L81" s="573"/>
      <c r="M81" s="573"/>
      <c r="N81" s="746"/>
      <c r="O81" s="488">
        <f>N81+K81</f>
        <v>0</v>
      </c>
      <c r="P81" s="201"/>
      <c r="Q81" s="485">
        <f>IF(O$87=0,0,O81/O$87)</f>
        <v>0</v>
      </c>
      <c r="R81" s="201"/>
      <c r="S81" s="598">
        <f>IF(ISERROR(IF($Q81&lt;G81,I81,($O$87*G81)*(I81/O81))),0,IF($Q81&lt;G81,I81,($O$87*G81)*(I81/O81)))</f>
        <v>0</v>
      </c>
      <c r="T81" s="598">
        <f>IF(ISERROR(IF($Q81&lt;G81,J81,($O$87*G81)*(J81/O81))),0,IF($Q81&lt;G81,J81,($O$87*G81)*(J81/O81)))</f>
        <v>0</v>
      </c>
      <c r="U81" s="573"/>
      <c r="V81" s="573"/>
      <c r="W81" s="598">
        <f>IF(ISERROR(IF($Q81&lt;G81,N81,($O$87*G81)*(N81/O81))),0,IF($Q81&lt;G81,N81,($O$87*G81)*(N81/O81)))</f>
        <v>0</v>
      </c>
      <c r="X81" s="573"/>
      <c r="Y81" s="488">
        <f>IF(Q81&lt;G81,O81,($O$87*G81+X81))</f>
        <v>0</v>
      </c>
      <c r="Z81" s="201"/>
      <c r="AA81" s="595">
        <f t="shared" si="8"/>
        <v>0</v>
      </c>
      <c r="AB81" s="458"/>
    </row>
    <row r="82" spans="1:28" s="237" customFormat="1" x14ac:dyDescent="0.2">
      <c r="A82" s="285"/>
      <c r="B82" s="246"/>
      <c r="C82" s="246"/>
      <c r="D82" s="247"/>
      <c r="E82" s="247"/>
      <c r="F82" s="248"/>
      <c r="G82" s="489"/>
      <c r="I82" s="490"/>
      <c r="J82" s="490"/>
      <c r="K82" s="490"/>
      <c r="L82" s="490"/>
      <c r="M82" s="490"/>
      <c r="N82" s="490"/>
      <c r="O82" s="490"/>
      <c r="Q82" s="491"/>
      <c r="S82" s="490"/>
      <c r="T82" s="490"/>
      <c r="U82" s="490"/>
      <c r="V82" s="490"/>
      <c r="W82" s="490"/>
      <c r="X82" s="490"/>
      <c r="Y82" s="490"/>
      <c r="AA82" s="491"/>
      <c r="AB82" s="492"/>
    </row>
    <row r="83" spans="1:28" s="206" customFormat="1" x14ac:dyDescent="0.2">
      <c r="B83" s="369" t="s">
        <v>1054</v>
      </c>
      <c r="C83" s="495"/>
      <c r="D83" s="288"/>
      <c r="E83" s="496"/>
      <c r="F83" s="221">
        <v>76</v>
      </c>
      <c r="G83" s="487">
        <v>0</v>
      </c>
      <c r="I83" s="493"/>
      <c r="J83" s="493"/>
      <c r="K83" s="493"/>
      <c r="L83" s="493"/>
      <c r="M83" s="493"/>
      <c r="N83" s="493"/>
      <c r="O83" s="493"/>
      <c r="Q83" s="595">
        <f>IF(O$87=0,0,O83/O$87)</f>
        <v>0</v>
      </c>
      <c r="S83" s="493"/>
      <c r="T83" s="493"/>
      <c r="U83" s="493"/>
      <c r="V83" s="493"/>
      <c r="W83" s="493"/>
      <c r="X83" s="493"/>
      <c r="Y83" s="493"/>
      <c r="AA83" s="595">
        <f t="shared" si="8"/>
        <v>0</v>
      </c>
      <c r="AB83" s="486">
        <v>11</v>
      </c>
    </row>
    <row r="84" spans="1:28" s="237" customFormat="1" x14ac:dyDescent="0.2">
      <c r="A84" s="285"/>
      <c r="B84" s="246"/>
      <c r="C84" s="246"/>
      <c r="D84" s="247"/>
      <c r="E84" s="247"/>
      <c r="F84" s="248"/>
      <c r="G84" s="489"/>
      <c r="I84" s="490"/>
      <c r="J84" s="490"/>
      <c r="K84" s="490"/>
      <c r="L84" s="490"/>
      <c r="M84" s="490"/>
      <c r="N84" s="490"/>
      <c r="O84" s="490"/>
      <c r="Q84" s="491"/>
      <c r="S84" s="490"/>
      <c r="T84" s="490"/>
      <c r="U84" s="490"/>
      <c r="V84" s="490"/>
      <c r="W84" s="490"/>
      <c r="X84" s="490"/>
      <c r="Y84" s="490"/>
      <c r="AA84" s="491"/>
      <c r="AB84" s="492"/>
    </row>
    <row r="85" spans="1:28" s="206" customFormat="1" x14ac:dyDescent="0.2">
      <c r="B85" s="369" t="s">
        <v>576</v>
      </c>
      <c r="C85" s="495"/>
      <c r="D85" s="288"/>
      <c r="E85" s="496"/>
      <c r="F85" s="221">
        <v>77</v>
      </c>
      <c r="G85" s="487">
        <v>0</v>
      </c>
      <c r="I85" s="746"/>
      <c r="J85" s="746"/>
      <c r="K85" s="483">
        <f t="shared" si="0"/>
        <v>0</v>
      </c>
      <c r="L85" s="484"/>
      <c r="M85" s="484"/>
      <c r="N85" s="746"/>
      <c r="O85" s="483">
        <f>N85+K85</f>
        <v>0</v>
      </c>
      <c r="Q85" s="595">
        <f>IF(O$87=0,0,O85/O$87)</f>
        <v>0</v>
      </c>
      <c r="S85" s="597">
        <f>IF(ISERROR(IF($Q85&lt;G85,I85,($O$87*G85)*(I85/O85))),0,IF($Q85&lt;G85,I85,($O$87*G85)*(I85/O85)))</f>
        <v>0</v>
      </c>
      <c r="T85" s="597">
        <f>IF(ISERROR(IF($Q85&lt;G85,J85,($O$87*G85)*(J85/O85))),0,IF($Q85&lt;G85,J85,($O$87*G85)*(J85/O85)))</f>
        <v>0</v>
      </c>
      <c r="U85" s="484"/>
      <c r="V85" s="484"/>
      <c r="W85" s="597">
        <f>IF(ISERROR(IF($Q85&lt;G85,N85,($O$87*G85)*(N85/O85))),0,IF($Q85&lt;G85,N85,($O$87*G85)*(N85/O85)))</f>
        <v>0</v>
      </c>
      <c r="X85" s="484"/>
      <c r="Y85" s="483">
        <f>IF(Q85&lt;G85,O85,($O$87*G85+X85))</f>
        <v>0</v>
      </c>
      <c r="AA85" s="595">
        <f t="shared" si="8"/>
        <v>0</v>
      </c>
      <c r="AB85" s="486">
        <v>11</v>
      </c>
    </row>
    <row r="86" spans="1:28" x14ac:dyDescent="0.2">
      <c r="F86" s="430"/>
      <c r="G86" s="201"/>
      <c r="AB86" s="461"/>
    </row>
    <row r="87" spans="1:28" s="206" customFormat="1" x14ac:dyDescent="0.2">
      <c r="B87" s="232" t="s">
        <v>1318</v>
      </c>
      <c r="C87" s="275"/>
      <c r="D87" s="296"/>
      <c r="E87" s="500"/>
      <c r="F87" s="139">
        <v>79</v>
      </c>
      <c r="G87" s="493"/>
      <c r="I87" s="483">
        <f>SUBTOTAL(9,I9:I85)</f>
        <v>0</v>
      </c>
      <c r="J87" s="483">
        <f>SUBTOTAL(9,J9:J85)</f>
        <v>0</v>
      </c>
      <c r="K87" s="483">
        <f t="shared" si="0"/>
        <v>0</v>
      </c>
      <c r="L87" s="484"/>
      <c r="M87" s="484"/>
      <c r="N87" s="483">
        <f>SUBTOTAL(9,N9:N85)</f>
        <v>0</v>
      </c>
      <c r="O87" s="483">
        <f>N87+K87</f>
        <v>0</v>
      </c>
      <c r="Q87" s="595">
        <f>IF(O$87=0,0,O87/O$87)</f>
        <v>0</v>
      </c>
      <c r="S87" s="597">
        <f t="shared" ref="S87:Y87" si="9">IF(ISERROR(S85+S83+S79+S77+S75+S73+S71+S67+S44+S13+S9),0,S85+S83+S79+S77+S75+S73+S71+S67+S44+S13+S9)</f>
        <v>0</v>
      </c>
      <c r="T87" s="597">
        <f t="shared" si="9"/>
        <v>0</v>
      </c>
      <c r="U87" s="597">
        <f t="shared" si="9"/>
        <v>0</v>
      </c>
      <c r="V87" s="597">
        <f t="shared" si="9"/>
        <v>0</v>
      </c>
      <c r="W87" s="597">
        <f t="shared" si="9"/>
        <v>0</v>
      </c>
      <c r="X87" s="597">
        <f t="shared" si="9"/>
        <v>0</v>
      </c>
      <c r="Y87" s="597">
        <f t="shared" si="9"/>
        <v>0</v>
      </c>
      <c r="AA87" s="595">
        <f t="shared" si="8"/>
        <v>0</v>
      </c>
      <c r="AB87" s="486">
        <v>11</v>
      </c>
    </row>
    <row r="89" spans="1:28" x14ac:dyDescent="0.2">
      <c r="B89" s="268" t="s">
        <v>749</v>
      </c>
    </row>
    <row r="90" spans="1:28" x14ac:dyDescent="0.2">
      <c r="B90" s="189" t="s">
        <v>23</v>
      </c>
    </row>
    <row r="91" spans="1:28" x14ac:dyDescent="0.2">
      <c r="B91" s="501" t="s">
        <v>28</v>
      </c>
    </row>
    <row r="92" spans="1:28" x14ac:dyDescent="0.2">
      <c r="B92" s="501" t="s">
        <v>484</v>
      </c>
    </row>
    <row r="93" spans="1:28" x14ac:dyDescent="0.2">
      <c r="B93" s="189" t="s">
        <v>491</v>
      </c>
    </row>
    <row r="94" spans="1:28" x14ac:dyDescent="0.2">
      <c r="B94" s="189" t="s">
        <v>176</v>
      </c>
    </row>
    <row r="95" spans="1:28" x14ac:dyDescent="0.2">
      <c r="B95" s="448" t="s">
        <v>1295</v>
      </c>
    </row>
    <row r="96" spans="1:28" x14ac:dyDescent="0.2">
      <c r="B96" s="189" t="s">
        <v>577</v>
      </c>
    </row>
  </sheetData>
  <sheetProtection password="E47D" sheet="1" objects="1" scenarios="1"/>
  <mergeCells count="3">
    <mergeCell ref="S5:W5"/>
    <mergeCell ref="I5:K5"/>
    <mergeCell ref="F5:F7"/>
  </mergeCells>
  <phoneticPr fontId="2" type="noConversion"/>
  <conditionalFormatting sqref="G40:G41 G68:G69 G80:G81 G34:G35 G29:G32 G37:G38 G26:G27">
    <cfRule type="cellIs" dxfId="3" priority="1" stopIfTrue="1" operator="notBetween">
      <formula>0</formula>
      <formula>1</formula>
    </cfRule>
  </conditionalFormatting>
  <conditionalFormatting sqref="Q13:Q42 Q67:Q69 Q71 Q73 Q75 Q77 Q9:Q11 Q83 Q85 Q79:Q81 Q44:Q65">
    <cfRule type="cellIs" dxfId="2" priority="2" stopIfTrue="1" operator="greaterThan">
      <formula>0.2</formula>
    </cfRule>
  </conditionalFormatting>
  <pageMargins left="0.25" right="0.25" top="0.25" bottom="0.75" header="0.5" footer="0.5"/>
  <pageSetup paperSize="9" scale="71" fitToHeight="3" orientation="landscape" r:id="rId1"/>
  <headerFooter alignWithMargins="0">
    <oddFooter>&amp;L&amp;A&amp;R&amp;P of &amp;N</oddFooter>
  </headerFooter>
  <rowBreaks count="2" manualBreakCount="2">
    <brk id="42" max="16383" man="1"/>
    <brk id="8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33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E29" sqref="E29"/>
    </sheetView>
  </sheetViews>
  <sheetFormatPr defaultRowHeight="12.75" x14ac:dyDescent="0.2"/>
  <cols>
    <col min="1" max="1" width="2.5703125" style="189" customWidth="1"/>
    <col min="2" max="2" width="4.7109375" style="189" customWidth="1"/>
    <col min="3" max="3" width="38" style="189" customWidth="1"/>
    <col min="4" max="4" width="5.7109375" style="461" customWidth="1"/>
    <col min="5" max="6" width="35" style="212" customWidth="1"/>
    <col min="7" max="8" width="11.7109375" style="212" customWidth="1"/>
    <col min="9" max="10" width="11.7109375" style="361" customWidth="1"/>
    <col min="11" max="11" width="7.28515625" style="461" customWidth="1"/>
    <col min="12" max="16384" width="9.140625" style="189"/>
  </cols>
  <sheetData>
    <row r="1" spans="1:11" ht="15.75" x14ac:dyDescent="0.25">
      <c r="A1" s="43" t="str">
        <f ca="1">RIGHT(CELL("filename",A2),LEN(CELL("filename",A2))-FIND("]",CELL("filename",A2)))</f>
        <v>Form 43</v>
      </c>
      <c r="B1" s="184" t="str">
        <f ca="1">INDEX(TOC!$B$5:$G$54,MATCH(TEXT(A1,0),TOC!$B$5:$B$54,0),6)</f>
        <v>Form 43 - Asset Analysis - Significant Investment Breakdown by Counterparty</v>
      </c>
      <c r="C1" s="186"/>
      <c r="D1" s="449"/>
      <c r="E1" s="188"/>
      <c r="F1" s="188"/>
      <c r="G1" s="188"/>
      <c r="H1" s="188"/>
      <c r="I1" s="502"/>
      <c r="J1" s="502"/>
      <c r="K1" s="449"/>
    </row>
    <row r="2" spans="1:11" ht="15.75" x14ac:dyDescent="0.25">
      <c r="B2" s="190" t="str">
        <f>"Company: "&amp;CVR!G10</f>
        <v xml:space="preserve">Company: </v>
      </c>
      <c r="C2" s="192"/>
      <c r="D2" s="193"/>
      <c r="E2" s="194"/>
      <c r="F2" s="194"/>
      <c r="G2" s="194"/>
      <c r="H2" s="194"/>
      <c r="I2" s="194"/>
      <c r="J2" s="194"/>
      <c r="K2" s="193"/>
    </row>
    <row r="3" spans="1:11" x14ac:dyDescent="0.2">
      <c r="B3" s="195" t="str">
        <f>"Reporting Period: "&amp;CVR!G12&amp;", "&amp;CVR!G13</f>
        <v xml:space="preserve">Reporting Period: , </v>
      </c>
      <c r="C3" s="238"/>
      <c r="D3" s="450"/>
      <c r="E3" s="197"/>
      <c r="F3" s="197"/>
      <c r="G3" s="197"/>
      <c r="H3" s="197"/>
      <c r="I3" s="451"/>
      <c r="J3" s="213" t="s">
        <v>1101</v>
      </c>
      <c r="K3" s="450"/>
    </row>
    <row r="4" spans="1:11" x14ac:dyDescent="0.2">
      <c r="B4" s="190"/>
      <c r="C4" s="192"/>
      <c r="D4" s="359"/>
      <c r="E4" s="200"/>
      <c r="F4" s="200"/>
      <c r="G4" s="200"/>
      <c r="H4" s="200"/>
      <c r="I4" s="339"/>
      <c r="J4" s="339"/>
      <c r="K4" s="359"/>
    </row>
    <row r="5" spans="1:11" s="266" customFormat="1" x14ac:dyDescent="0.2">
      <c r="B5" s="942" t="s">
        <v>227</v>
      </c>
      <c r="C5" s="943"/>
      <c r="D5" s="939" t="s">
        <v>1194</v>
      </c>
      <c r="E5" s="939" t="s">
        <v>1509</v>
      </c>
      <c r="F5" s="939" t="s">
        <v>1064</v>
      </c>
      <c r="G5" s="282" t="s">
        <v>1375</v>
      </c>
      <c r="H5" s="282"/>
      <c r="I5" s="282" t="s">
        <v>1398</v>
      </c>
      <c r="J5" s="282"/>
      <c r="K5" s="939" t="s">
        <v>1235</v>
      </c>
    </row>
    <row r="6" spans="1:11" s="266" customFormat="1" ht="25.5" x14ac:dyDescent="0.2">
      <c r="B6" s="944"/>
      <c r="C6" s="945"/>
      <c r="D6" s="940"/>
      <c r="E6" s="941"/>
      <c r="F6" s="941"/>
      <c r="G6" s="503" t="s">
        <v>751</v>
      </c>
      <c r="H6" s="503" t="s">
        <v>1508</v>
      </c>
      <c r="I6" s="503" t="s">
        <v>751</v>
      </c>
      <c r="J6" s="503" t="s">
        <v>1508</v>
      </c>
      <c r="K6" s="940"/>
    </row>
    <row r="7" spans="1:11" s="266" customFormat="1" x14ac:dyDescent="0.2">
      <c r="B7" s="504" t="s">
        <v>1394</v>
      </c>
      <c r="C7" s="505"/>
      <c r="D7" s="941"/>
      <c r="E7" s="454" t="s">
        <v>1395</v>
      </c>
      <c r="F7" s="454" t="s">
        <v>1397</v>
      </c>
      <c r="G7" s="284" t="s">
        <v>1396</v>
      </c>
      <c r="H7" s="284" t="s">
        <v>57</v>
      </c>
      <c r="I7" s="284" t="s">
        <v>58</v>
      </c>
      <c r="J7" s="284" t="s">
        <v>59</v>
      </c>
      <c r="K7" s="941"/>
    </row>
    <row r="8" spans="1:11" x14ac:dyDescent="0.2">
      <c r="B8" s="246"/>
      <c r="C8" s="247"/>
      <c r="D8" s="506"/>
      <c r="E8" s="249"/>
      <c r="F8" s="249"/>
      <c r="G8" s="249"/>
      <c r="H8" s="249"/>
      <c r="I8" s="278"/>
      <c r="J8" s="278"/>
      <c r="K8" s="506"/>
    </row>
    <row r="9" spans="1:11" x14ac:dyDescent="0.2">
      <c r="B9" s="250" t="s">
        <v>750</v>
      </c>
      <c r="C9" s="247"/>
      <c r="D9" s="506"/>
      <c r="E9" s="249"/>
      <c r="F9" s="249"/>
      <c r="G9" s="249"/>
      <c r="H9" s="249"/>
      <c r="I9" s="278"/>
      <c r="J9" s="278"/>
      <c r="K9" s="506"/>
    </row>
    <row r="10" spans="1:11" ht="24" customHeight="1" x14ac:dyDescent="0.2">
      <c r="B10" s="507">
        <v>1</v>
      </c>
      <c r="C10" s="577"/>
      <c r="D10" s="508">
        <v>11</v>
      </c>
      <c r="E10" s="577"/>
      <c r="F10" s="577"/>
      <c r="G10" s="747"/>
      <c r="H10" s="509">
        <f>IF(ISERROR(G10/'Form 11'!$N$94),0,G10/'Form 11'!$N$94)</f>
        <v>0</v>
      </c>
      <c r="I10" s="604"/>
      <c r="J10" s="509">
        <f>IF(ISERROR(I10/'Form 11'!$O$94),0,I10/'Form 11'!$O$94)</f>
        <v>0</v>
      </c>
      <c r="K10" s="510"/>
    </row>
    <row r="11" spans="1:11" ht="24" customHeight="1" x14ac:dyDescent="0.2">
      <c r="B11" s="507">
        <v>2</v>
      </c>
      <c r="C11" s="577"/>
      <c r="D11" s="508">
        <v>12</v>
      </c>
      <c r="E11" s="577"/>
      <c r="F11" s="577"/>
      <c r="G11" s="747"/>
      <c r="H11" s="509">
        <f>IF(ISERROR(G11/'Form 11'!$N$94),0,G11/'Form 11'!$N$94)</f>
        <v>0</v>
      </c>
      <c r="I11" s="747"/>
      <c r="J11" s="509">
        <f>IF(ISERROR(I11/'Form 11'!$O$94),0,I11/'Form 11'!$O$94)</f>
        <v>0</v>
      </c>
      <c r="K11" s="510"/>
    </row>
    <row r="12" spans="1:11" ht="24" customHeight="1" x14ac:dyDescent="0.2">
      <c r="B12" s="507">
        <v>3</v>
      </c>
      <c r="C12" s="577"/>
      <c r="D12" s="508">
        <v>13</v>
      </c>
      <c r="E12" s="577"/>
      <c r="F12" s="577"/>
      <c r="G12" s="747"/>
      <c r="H12" s="509">
        <f>IF(ISERROR(G12/'Form 11'!$N$94),0,G12/'Form 11'!$N$94)</f>
        <v>0</v>
      </c>
      <c r="I12" s="747"/>
      <c r="J12" s="509">
        <f>IF(ISERROR(I12/'Form 11'!$O$94),0,I12/'Form 11'!$O$94)</f>
        <v>0</v>
      </c>
      <c r="K12" s="510"/>
    </row>
    <row r="13" spans="1:11" ht="24" customHeight="1" x14ac:dyDescent="0.2">
      <c r="B13" s="507">
        <v>4</v>
      </c>
      <c r="C13" s="577"/>
      <c r="D13" s="508">
        <v>14</v>
      </c>
      <c r="E13" s="577"/>
      <c r="F13" s="577"/>
      <c r="G13" s="604"/>
      <c r="H13" s="509">
        <f>IF(ISERROR(G13/'Form 11'!$N$94),0,G13/'Form 11'!$N$94)</f>
        <v>0</v>
      </c>
      <c r="I13" s="604"/>
      <c r="J13" s="509">
        <f>IF(ISERROR(I13/'Form 11'!$O$94),0,I13/'Form 11'!$O$94)</f>
        <v>0</v>
      </c>
      <c r="K13" s="510"/>
    </row>
    <row r="14" spans="1:11" ht="24" customHeight="1" x14ac:dyDescent="0.2">
      <c r="B14" s="507">
        <v>5</v>
      </c>
      <c r="C14" s="577"/>
      <c r="D14" s="508">
        <v>15</v>
      </c>
      <c r="E14" s="577"/>
      <c r="F14" s="577"/>
      <c r="G14" s="604"/>
      <c r="H14" s="509">
        <f>IF(ISERROR(G14/'Form 11'!$N$94),0,G14/'Form 11'!$N$94)</f>
        <v>0</v>
      </c>
      <c r="I14" s="604"/>
      <c r="J14" s="509">
        <f>IF(ISERROR(I14/'Form 11'!$O$94),0,I14/'Form 11'!$O$94)</f>
        <v>0</v>
      </c>
      <c r="K14" s="510"/>
    </row>
    <row r="15" spans="1:11" ht="24" customHeight="1" x14ac:dyDescent="0.2">
      <c r="B15" s="507">
        <v>6</v>
      </c>
      <c r="C15" s="577"/>
      <c r="D15" s="508">
        <v>16</v>
      </c>
      <c r="E15" s="577"/>
      <c r="F15" s="577"/>
      <c r="G15" s="604"/>
      <c r="H15" s="509">
        <f>IF(ISERROR(G15/'Form 11'!$N$94),0,G15/'Form 11'!$N$94)</f>
        <v>0</v>
      </c>
      <c r="I15" s="604"/>
      <c r="J15" s="509">
        <f>IF(ISERROR(I15/'Form 11'!$O$94),0,I15/'Form 11'!$O$94)</f>
        <v>0</v>
      </c>
      <c r="K15" s="510"/>
    </row>
    <row r="16" spans="1:11" ht="24" customHeight="1" x14ac:dyDescent="0.2">
      <c r="B16" s="507">
        <v>7</v>
      </c>
      <c r="C16" s="577"/>
      <c r="D16" s="508">
        <v>17</v>
      </c>
      <c r="E16" s="577"/>
      <c r="F16" s="577"/>
      <c r="G16" s="604"/>
      <c r="H16" s="509">
        <f>IF(ISERROR(G16/'Form 11'!$N$94),0,G16/'Form 11'!$N$94)</f>
        <v>0</v>
      </c>
      <c r="I16" s="604"/>
      <c r="J16" s="509">
        <f>IF(ISERROR(I16/'Form 11'!$O$94),0,I16/'Form 11'!$O$94)</f>
        <v>0</v>
      </c>
      <c r="K16" s="510"/>
    </row>
    <row r="17" spans="2:11" ht="24" customHeight="1" x14ac:dyDescent="0.2">
      <c r="B17" s="507">
        <v>8</v>
      </c>
      <c r="C17" s="577"/>
      <c r="D17" s="508">
        <v>18</v>
      </c>
      <c r="E17" s="577"/>
      <c r="F17" s="577"/>
      <c r="G17" s="604"/>
      <c r="H17" s="509">
        <f>IF(ISERROR(G17/'Form 11'!$N$94),0,G17/'Form 11'!$N$94)</f>
        <v>0</v>
      </c>
      <c r="I17" s="604"/>
      <c r="J17" s="509">
        <f>IF(ISERROR(I17/'Form 11'!$O$94),0,I17/'Form 11'!$O$94)</f>
        <v>0</v>
      </c>
      <c r="K17" s="510"/>
    </row>
    <row r="18" spans="2:11" ht="24" customHeight="1" x14ac:dyDescent="0.2">
      <c r="B18" s="507">
        <v>9</v>
      </c>
      <c r="C18" s="577"/>
      <c r="D18" s="508">
        <v>19</v>
      </c>
      <c r="E18" s="577"/>
      <c r="F18" s="577"/>
      <c r="G18" s="604"/>
      <c r="H18" s="509">
        <f>IF(ISERROR(G18/'Form 11'!$N$94),0,G18/'Form 11'!$N$94)</f>
        <v>0</v>
      </c>
      <c r="I18" s="604"/>
      <c r="J18" s="509">
        <f>IF(ISERROR(I18/'Form 11'!$O$94),0,I18/'Form 11'!$O$94)</f>
        <v>0</v>
      </c>
      <c r="K18" s="510"/>
    </row>
    <row r="19" spans="2:11" ht="24" customHeight="1" x14ac:dyDescent="0.2">
      <c r="B19" s="507">
        <v>10</v>
      </c>
      <c r="C19" s="577"/>
      <c r="D19" s="508">
        <v>20</v>
      </c>
      <c r="E19" s="577"/>
      <c r="F19" s="577"/>
      <c r="G19" s="604"/>
      <c r="H19" s="509">
        <f>IF(ISERROR(G19/'Form 11'!$N$94),0,G19/'Form 11'!$N$94)</f>
        <v>0</v>
      </c>
      <c r="I19" s="604"/>
      <c r="J19" s="509">
        <f>IF(ISERROR(I19/'Form 11'!$O$94),0,I19/'Form 11'!$O$94)</f>
        <v>0</v>
      </c>
      <c r="K19" s="510"/>
    </row>
    <row r="20" spans="2:11" ht="24" customHeight="1" x14ac:dyDescent="0.2">
      <c r="B20" s="507">
        <f>B19+1</f>
        <v>11</v>
      </c>
      <c r="C20" s="577"/>
      <c r="D20" s="508">
        <v>21</v>
      </c>
      <c r="E20" s="577"/>
      <c r="F20" s="577"/>
      <c r="G20" s="604"/>
      <c r="H20" s="509">
        <f>IF(ISERROR(G20/'Form 11'!$N$94),0,G20/'Form 11'!$N$94)</f>
        <v>0</v>
      </c>
      <c r="I20" s="604"/>
      <c r="J20" s="509">
        <f>IF(ISERROR(I20/'Form 11'!$O$94),0,I20/'Form 11'!$O$94)</f>
        <v>0</v>
      </c>
      <c r="K20" s="510"/>
    </row>
    <row r="21" spans="2:11" ht="24" customHeight="1" x14ac:dyDescent="0.2">
      <c r="B21" s="507">
        <f t="shared" ref="B21:B29" si="0">B20+1</f>
        <v>12</v>
      </c>
      <c r="C21" s="577"/>
      <c r="D21" s="508">
        <v>22</v>
      </c>
      <c r="E21" s="577"/>
      <c r="F21" s="577"/>
      <c r="G21" s="604"/>
      <c r="H21" s="509">
        <f>IF(ISERROR(G21/'Form 11'!$N$94),0,G21/'Form 11'!$N$94)</f>
        <v>0</v>
      </c>
      <c r="I21" s="604"/>
      <c r="J21" s="509">
        <f>IF(ISERROR(I21/'Form 11'!$O$94),0,I21/'Form 11'!$O$94)</f>
        <v>0</v>
      </c>
      <c r="K21" s="510"/>
    </row>
    <row r="22" spans="2:11" ht="24" customHeight="1" x14ac:dyDescent="0.2">
      <c r="B22" s="507">
        <f t="shared" si="0"/>
        <v>13</v>
      </c>
      <c r="C22" s="577"/>
      <c r="D22" s="508">
        <v>23</v>
      </c>
      <c r="E22" s="577"/>
      <c r="F22" s="577"/>
      <c r="G22" s="604"/>
      <c r="H22" s="509">
        <f>IF(ISERROR(G22/'Form 11'!$N$94),0,G22/'Form 11'!$N$94)</f>
        <v>0</v>
      </c>
      <c r="I22" s="604"/>
      <c r="J22" s="509">
        <f>IF(ISERROR(I22/'Form 11'!$O$94),0,I22/'Form 11'!$O$94)</f>
        <v>0</v>
      </c>
      <c r="K22" s="510"/>
    </row>
    <row r="23" spans="2:11" ht="24" customHeight="1" x14ac:dyDescent="0.2">
      <c r="B23" s="507">
        <f t="shared" si="0"/>
        <v>14</v>
      </c>
      <c r="C23" s="577"/>
      <c r="D23" s="508">
        <v>24</v>
      </c>
      <c r="E23" s="577"/>
      <c r="F23" s="577"/>
      <c r="G23" s="604"/>
      <c r="H23" s="509">
        <f>IF(ISERROR(G23/'Form 11'!$N$94),0,G23/'Form 11'!$N$94)</f>
        <v>0</v>
      </c>
      <c r="I23" s="604"/>
      <c r="J23" s="509">
        <f>IF(ISERROR(I23/'Form 11'!$O$94),0,I23/'Form 11'!$O$94)</f>
        <v>0</v>
      </c>
      <c r="K23" s="510"/>
    </row>
    <row r="24" spans="2:11" ht="24" customHeight="1" x14ac:dyDescent="0.2">
      <c r="B24" s="507">
        <f t="shared" si="0"/>
        <v>15</v>
      </c>
      <c r="C24" s="577"/>
      <c r="D24" s="508">
        <v>25</v>
      </c>
      <c r="E24" s="577"/>
      <c r="F24" s="577"/>
      <c r="G24" s="604"/>
      <c r="H24" s="509">
        <f>IF(ISERROR(G24/'Form 11'!$N$94),0,G24/'Form 11'!$N$94)</f>
        <v>0</v>
      </c>
      <c r="I24" s="604"/>
      <c r="J24" s="509">
        <f>IF(ISERROR(I24/'Form 11'!$O$94),0,I24/'Form 11'!$O$94)</f>
        <v>0</v>
      </c>
      <c r="K24" s="510"/>
    </row>
    <row r="25" spans="2:11" ht="24" customHeight="1" x14ac:dyDescent="0.2">
      <c r="B25" s="507">
        <f t="shared" si="0"/>
        <v>16</v>
      </c>
      <c r="C25" s="577"/>
      <c r="D25" s="508">
        <v>26</v>
      </c>
      <c r="E25" s="577"/>
      <c r="F25" s="577"/>
      <c r="G25" s="604"/>
      <c r="H25" s="509">
        <f>IF(ISERROR(G25/'Form 11'!$N$94),0,G25/'Form 11'!$N$94)</f>
        <v>0</v>
      </c>
      <c r="I25" s="604"/>
      <c r="J25" s="509">
        <f>IF(ISERROR(I25/'Form 11'!$O$94),0,I25/'Form 11'!$O$94)</f>
        <v>0</v>
      </c>
      <c r="K25" s="510"/>
    </row>
    <row r="26" spans="2:11" ht="24" customHeight="1" x14ac:dyDescent="0.2">
      <c r="B26" s="507">
        <f t="shared" si="0"/>
        <v>17</v>
      </c>
      <c r="C26" s="577"/>
      <c r="D26" s="508">
        <v>27</v>
      </c>
      <c r="E26" s="577"/>
      <c r="F26" s="577"/>
      <c r="G26" s="604"/>
      <c r="H26" s="509">
        <f>IF(ISERROR(G26/'Form 11'!$N$94),0,G26/'Form 11'!$N$94)</f>
        <v>0</v>
      </c>
      <c r="I26" s="604"/>
      <c r="J26" s="509">
        <f>IF(ISERROR(I26/'Form 11'!$O$94),0,I26/'Form 11'!$O$94)</f>
        <v>0</v>
      </c>
      <c r="K26" s="510"/>
    </row>
    <row r="27" spans="2:11" ht="24" customHeight="1" x14ac:dyDescent="0.2">
      <c r="B27" s="507">
        <f t="shared" si="0"/>
        <v>18</v>
      </c>
      <c r="C27" s="577"/>
      <c r="D27" s="508">
        <v>28</v>
      </c>
      <c r="E27" s="577"/>
      <c r="F27" s="577"/>
      <c r="G27" s="604"/>
      <c r="H27" s="509">
        <f>IF(ISERROR(G27/'Form 11'!$N$94),0,G27/'Form 11'!$N$94)</f>
        <v>0</v>
      </c>
      <c r="I27" s="604"/>
      <c r="J27" s="509">
        <f>IF(ISERROR(I27/'Form 11'!$O$94),0,I27/'Form 11'!$O$94)</f>
        <v>0</v>
      </c>
      <c r="K27" s="510"/>
    </row>
    <row r="28" spans="2:11" ht="24" customHeight="1" x14ac:dyDescent="0.2">
      <c r="B28" s="507">
        <f t="shared" si="0"/>
        <v>19</v>
      </c>
      <c r="C28" s="577"/>
      <c r="D28" s="508">
        <v>29</v>
      </c>
      <c r="E28" s="577"/>
      <c r="F28" s="577"/>
      <c r="G28" s="604"/>
      <c r="H28" s="509">
        <f>IF(ISERROR(G28/'Form 11'!$N$94),0,G28/'Form 11'!$N$94)</f>
        <v>0</v>
      </c>
      <c r="I28" s="604"/>
      <c r="J28" s="509">
        <f>IF(ISERROR(I28/'Form 11'!$O$94),0,I28/'Form 11'!$O$94)</f>
        <v>0</v>
      </c>
      <c r="K28" s="510"/>
    </row>
    <row r="29" spans="2:11" ht="24" customHeight="1" x14ac:dyDescent="0.2">
      <c r="B29" s="507">
        <f t="shared" si="0"/>
        <v>20</v>
      </c>
      <c r="C29" s="511" t="s">
        <v>224</v>
      </c>
      <c r="D29" s="508">
        <v>30</v>
      </c>
      <c r="E29" s="577"/>
      <c r="F29" s="577"/>
      <c r="G29" s="747"/>
      <c r="H29" s="509">
        <f>IF(ISERROR(G29/'Form 11'!$N$94),0,G29/'Form 11'!$N$94)</f>
        <v>0</v>
      </c>
      <c r="I29" s="747"/>
      <c r="J29" s="509">
        <f>IF(ISERROR(I29/'Form 11'!$O$94),0,I29/'Form 11'!$O$94)</f>
        <v>0</v>
      </c>
      <c r="K29" s="510"/>
    </row>
    <row r="30" spans="2:11" ht="18" customHeight="1" x14ac:dyDescent="0.2">
      <c r="B30" s="460" t="s">
        <v>1013</v>
      </c>
      <c r="C30" s="261"/>
      <c r="D30" s="426">
        <v>39</v>
      </c>
      <c r="E30" s="512"/>
      <c r="F30" s="512"/>
      <c r="G30" s="107">
        <f>SUM(G10:G29)</f>
        <v>0</v>
      </c>
      <c r="H30" s="513">
        <f>SUM(H10:H29)</f>
        <v>0</v>
      </c>
      <c r="I30" s="107">
        <f>SUM(I10:I29)</f>
        <v>0</v>
      </c>
      <c r="J30" s="513">
        <f>SUM(J10:J29)</f>
        <v>0</v>
      </c>
      <c r="K30" s="514">
        <v>11</v>
      </c>
    </row>
    <row r="31" spans="2:11" x14ac:dyDescent="0.2">
      <c r="E31" s="249"/>
      <c r="F31" s="249"/>
      <c r="G31" s="249"/>
      <c r="H31" s="249"/>
      <c r="I31" s="278"/>
      <c r="J31" s="278"/>
    </row>
    <row r="32" spans="2:11" x14ac:dyDescent="0.2">
      <c r="B32" s="268" t="s">
        <v>749</v>
      </c>
      <c r="E32" s="249"/>
      <c r="F32" s="249"/>
      <c r="G32" s="249"/>
      <c r="H32" s="249"/>
      <c r="I32" s="278"/>
      <c r="J32" s="278"/>
    </row>
    <row r="33" spans="2:10" x14ac:dyDescent="0.2">
      <c r="B33" s="515" t="s">
        <v>567</v>
      </c>
      <c r="E33" s="249"/>
      <c r="F33" s="249"/>
      <c r="G33" s="249"/>
      <c r="H33" s="249"/>
      <c r="I33" s="278"/>
      <c r="J33" s="278"/>
    </row>
  </sheetData>
  <sheetProtection password="E47D" sheet="1"/>
  <mergeCells count="5">
    <mergeCell ref="K5:K7"/>
    <mergeCell ref="D5:D7"/>
    <mergeCell ref="B5:C6"/>
    <mergeCell ref="E5:E6"/>
    <mergeCell ref="F5:F6"/>
  </mergeCells>
  <phoneticPr fontId="2" type="noConversion"/>
  <pageMargins left="0.25" right="0.25" top="0.75" bottom="0.75" header="0.5" footer="0.5"/>
  <pageSetup paperSize="9" scale="72" orientation="landscape" r:id="rId1"/>
  <headerFooter alignWithMargins="0">
    <oddFooter xml:space="preserve">&amp;L&amp;A
&amp;R&amp;P of &amp;N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62"/>
  <sheetViews>
    <sheetView showGridLines="0" zoomScale="80" zoomScaleNormal="80" workbookViewId="0">
      <pane ySplit="6" topLeftCell="A7" activePane="bottomLeft" state="frozen"/>
      <selection activeCell="C6" sqref="C6"/>
      <selection pane="bottomLeft" activeCell="J32" sqref="J32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66.28515625" style="189" customWidth="1"/>
    <col min="4" max="4" width="5.7109375" style="461" customWidth="1"/>
    <col min="5" max="9" width="12.5703125" style="212" customWidth="1"/>
    <col min="10" max="10" width="16.5703125" style="361" bestFit="1" customWidth="1"/>
    <col min="11" max="11" width="9.7109375" style="361" customWidth="1"/>
    <col min="12" max="16384" width="9.140625" style="189"/>
  </cols>
  <sheetData>
    <row r="1" spans="1:11" ht="15.75" x14ac:dyDescent="0.25">
      <c r="A1" s="43" t="str">
        <f ca="1">RIGHT(CELL("filename",A2),LEN(CELL("filename",A2))-FIND("]",CELL("filename",A2)))</f>
        <v>Form 44</v>
      </c>
      <c r="B1" s="184" t="str">
        <f ca="1">INDEX(TOC!$B$5:$G$54,MATCH(TEXT(A1,0),TOC!$B$5:$B$54,0),6)</f>
        <v>Form 44 - Asset Analysis - Breakdown of Receivables</v>
      </c>
      <c r="C1" s="186"/>
      <c r="D1" s="717"/>
      <c r="E1" s="718"/>
      <c r="F1" s="718"/>
      <c r="G1" s="718"/>
      <c r="H1" s="718"/>
      <c r="I1" s="718"/>
      <c r="J1" s="502"/>
      <c r="K1" s="502"/>
    </row>
    <row r="2" spans="1:11" ht="15.75" x14ac:dyDescent="0.25">
      <c r="B2" s="719" t="str">
        <f>"Company: "&amp;CVR!G10</f>
        <v xml:space="preserve">Company: </v>
      </c>
      <c r="C2" s="192"/>
      <c r="D2" s="193"/>
      <c r="E2" s="194"/>
      <c r="F2" s="194"/>
      <c r="G2" s="194"/>
      <c r="H2" s="194"/>
      <c r="I2" s="194"/>
      <c r="J2" s="194"/>
      <c r="K2" s="194"/>
    </row>
    <row r="3" spans="1:11" x14ac:dyDescent="0.2">
      <c r="B3" s="720" t="str">
        <f>"Reporting Period: "&amp;CVR!G12&amp;", "&amp;CVR!G13</f>
        <v xml:space="preserve">Reporting Period: , </v>
      </c>
      <c r="C3" s="238"/>
      <c r="D3" s="721"/>
      <c r="E3" s="722"/>
      <c r="F3" s="722"/>
      <c r="G3" s="722"/>
      <c r="H3" s="722"/>
      <c r="I3" s="722"/>
      <c r="J3" s="451"/>
      <c r="K3" s="451"/>
    </row>
    <row r="4" spans="1:11" x14ac:dyDescent="0.2">
      <c r="B4" s="719"/>
      <c r="C4" s="192"/>
      <c r="D4" s="723"/>
      <c r="E4" s="724"/>
      <c r="F4" s="724"/>
      <c r="G4" s="724"/>
      <c r="H4" s="724"/>
      <c r="I4" s="724"/>
      <c r="J4" s="339"/>
      <c r="K4" s="339"/>
    </row>
    <row r="5" spans="1:11" ht="38.25" x14ac:dyDescent="0.2">
      <c r="D5" s="925" t="s">
        <v>1194</v>
      </c>
      <c r="E5" s="748" t="s">
        <v>1474</v>
      </c>
      <c r="F5" s="748" t="s">
        <v>1523</v>
      </c>
      <c r="G5" s="748" t="s">
        <v>1524</v>
      </c>
      <c r="H5" s="748" t="s">
        <v>1475</v>
      </c>
      <c r="I5" s="748" t="s">
        <v>1525</v>
      </c>
      <c r="J5" s="241" t="s">
        <v>1218</v>
      </c>
      <c r="K5" s="946" t="s">
        <v>1235</v>
      </c>
    </row>
    <row r="6" spans="1:11" x14ac:dyDescent="0.2">
      <c r="B6" s="225" t="s">
        <v>54</v>
      </c>
      <c r="D6" s="926"/>
      <c r="E6" s="242" t="s">
        <v>1394</v>
      </c>
      <c r="F6" s="242" t="s">
        <v>1395</v>
      </c>
      <c r="G6" s="242" t="s">
        <v>1397</v>
      </c>
      <c r="H6" s="243" t="s">
        <v>1396</v>
      </c>
      <c r="I6" s="243" t="s">
        <v>57</v>
      </c>
      <c r="J6" s="243" t="s">
        <v>728</v>
      </c>
      <c r="K6" s="929"/>
    </row>
    <row r="7" spans="1:11" x14ac:dyDescent="0.2">
      <c r="B7" s="729"/>
      <c r="C7" s="247"/>
      <c r="D7" s="730"/>
      <c r="E7" s="731"/>
      <c r="F7" s="731"/>
      <c r="G7" s="731"/>
      <c r="H7" s="731"/>
      <c r="I7" s="731"/>
      <c r="J7" s="278"/>
      <c r="K7" s="278"/>
    </row>
    <row r="8" spans="1:11" x14ac:dyDescent="0.2">
      <c r="B8" s="250" t="s">
        <v>889</v>
      </c>
      <c r="C8" s="247"/>
      <c r="D8" s="730"/>
      <c r="E8" s="749"/>
      <c r="F8" s="749"/>
      <c r="G8" s="749"/>
      <c r="H8" s="749"/>
      <c r="I8" s="749"/>
      <c r="J8" s="516"/>
      <c r="K8" s="516"/>
    </row>
    <row r="9" spans="1:11" x14ac:dyDescent="0.2">
      <c r="B9" s="736" t="s">
        <v>804</v>
      </c>
      <c r="C9" s="456"/>
      <c r="D9" s="457">
        <v>11</v>
      </c>
      <c r="E9" s="750"/>
      <c r="F9" s="750"/>
      <c r="G9" s="750"/>
      <c r="H9" s="750"/>
      <c r="I9" s="750"/>
      <c r="J9" s="94">
        <f>SUM(E9:I9)</f>
        <v>0</v>
      </c>
      <c r="K9" s="457">
        <v>11</v>
      </c>
    </row>
    <row r="10" spans="1:11" x14ac:dyDescent="0.2">
      <c r="B10" s="736" t="s">
        <v>803</v>
      </c>
      <c r="C10" s="456"/>
      <c r="D10" s="457">
        <v>12</v>
      </c>
      <c r="E10" s="750"/>
      <c r="F10" s="750"/>
      <c r="G10" s="750"/>
      <c r="H10" s="750"/>
      <c r="I10" s="750"/>
      <c r="J10" s="94">
        <f>SUM(E10:I10)</f>
        <v>0</v>
      </c>
      <c r="K10" s="457">
        <v>11</v>
      </c>
    </row>
    <row r="11" spans="1:11" x14ac:dyDescent="0.2">
      <c r="B11" s="736" t="s">
        <v>371</v>
      </c>
      <c r="C11" s="456"/>
      <c r="D11" s="457">
        <v>13</v>
      </c>
      <c r="E11" s="750"/>
      <c r="F11" s="750"/>
      <c r="G11" s="750"/>
      <c r="H11" s="750"/>
      <c r="I11" s="750"/>
      <c r="J11" s="94">
        <f>SUM(E11:I11)</f>
        <v>0</v>
      </c>
      <c r="K11" s="457">
        <v>11</v>
      </c>
    </row>
    <row r="12" spans="1:11" x14ac:dyDescent="0.2">
      <c r="B12" s="736" t="s">
        <v>1198</v>
      </c>
      <c r="C12" s="456"/>
      <c r="D12" s="457">
        <v>14</v>
      </c>
      <c r="E12" s="750"/>
      <c r="F12" s="750"/>
      <c r="G12" s="750"/>
      <c r="H12" s="750"/>
      <c r="I12" s="750"/>
      <c r="J12" s="94">
        <f>SUM(E12:I12)</f>
        <v>0</v>
      </c>
      <c r="K12" s="457">
        <v>11</v>
      </c>
    </row>
    <row r="13" spans="1:11" x14ac:dyDescent="0.2">
      <c r="B13" s="736" t="s">
        <v>921</v>
      </c>
      <c r="C13" s="456"/>
      <c r="D13" s="457">
        <v>15</v>
      </c>
      <c r="E13" s="750"/>
      <c r="F13" s="750"/>
      <c r="G13" s="750"/>
      <c r="H13" s="750"/>
      <c r="I13" s="750"/>
      <c r="J13" s="94">
        <f>SUM(E13:I13)</f>
        <v>0</v>
      </c>
      <c r="K13" s="457">
        <v>11</v>
      </c>
    </row>
    <row r="14" spans="1:11" x14ac:dyDescent="0.2">
      <c r="B14" s="736" t="s">
        <v>1388</v>
      </c>
      <c r="C14" s="456"/>
      <c r="D14" s="457">
        <v>16</v>
      </c>
      <c r="E14" s="750"/>
      <c r="F14" s="750"/>
      <c r="G14" s="750"/>
      <c r="H14" s="750"/>
      <c r="I14" s="750"/>
      <c r="J14" s="94">
        <f t="shared" ref="J14:J19" si="0">SUM(E14:I14)</f>
        <v>0</v>
      </c>
      <c r="K14" s="457">
        <v>11</v>
      </c>
    </row>
    <row r="15" spans="1:11" x14ac:dyDescent="0.2">
      <c r="B15" s="736" t="s">
        <v>1389</v>
      </c>
      <c r="C15" s="456"/>
      <c r="D15" s="457">
        <v>17</v>
      </c>
      <c r="E15" s="750"/>
      <c r="F15" s="750"/>
      <c r="G15" s="750"/>
      <c r="H15" s="750"/>
      <c r="I15" s="750"/>
      <c r="J15" s="94">
        <f t="shared" si="0"/>
        <v>0</v>
      </c>
      <c r="K15" s="621">
        <v>11</v>
      </c>
    </row>
    <row r="16" spans="1:11" x14ac:dyDescent="0.2">
      <c r="B16" s="736" t="s">
        <v>1517</v>
      </c>
      <c r="C16" s="456"/>
      <c r="D16" s="457">
        <v>18</v>
      </c>
      <c r="E16" s="750"/>
      <c r="F16" s="750"/>
      <c r="G16" s="750"/>
      <c r="H16" s="750"/>
      <c r="I16" s="750"/>
      <c r="J16" s="94">
        <f t="shared" si="0"/>
        <v>0</v>
      </c>
      <c r="K16" s="457">
        <v>11</v>
      </c>
    </row>
    <row r="17" spans="2:11" x14ac:dyDescent="0.2">
      <c r="B17" s="736" t="s">
        <v>812</v>
      </c>
      <c r="C17" s="456"/>
      <c r="D17" s="457">
        <v>19</v>
      </c>
      <c r="E17" s="750"/>
      <c r="F17" s="750"/>
      <c r="G17" s="750"/>
      <c r="H17" s="750"/>
      <c r="I17" s="750"/>
      <c r="J17" s="94">
        <f t="shared" si="0"/>
        <v>0</v>
      </c>
      <c r="K17" s="457">
        <v>11</v>
      </c>
    </row>
    <row r="18" spans="2:11" x14ac:dyDescent="0.2">
      <c r="B18" s="736" t="s">
        <v>1303</v>
      </c>
      <c r="C18" s="456"/>
      <c r="D18" s="457">
        <v>20</v>
      </c>
      <c r="E18" s="750"/>
      <c r="F18" s="750"/>
      <c r="G18" s="750"/>
      <c r="H18" s="750"/>
      <c r="I18" s="750"/>
      <c r="J18" s="94">
        <f t="shared" si="0"/>
        <v>0</v>
      </c>
      <c r="K18" s="457">
        <v>11</v>
      </c>
    </row>
    <row r="19" spans="2:11" x14ac:dyDescent="0.2">
      <c r="B19" s="460" t="s">
        <v>1014</v>
      </c>
      <c r="C19" s="261"/>
      <c r="D19" s="234">
        <v>29</v>
      </c>
      <c r="E19" s="94">
        <f>SUBTOTAL(9,E9:E18)</f>
        <v>0</v>
      </c>
      <c r="F19" s="94">
        <f>SUBTOTAL(9,F9:F18)</f>
        <v>0</v>
      </c>
      <c r="G19" s="94">
        <f>SUBTOTAL(9,G9:G18)</f>
        <v>0</v>
      </c>
      <c r="H19" s="94">
        <f>SUBTOTAL(9,H9:H18)</f>
        <v>0</v>
      </c>
      <c r="I19" s="94">
        <f>SUBTOTAL(9,I9:I18)</f>
        <v>0</v>
      </c>
      <c r="J19" s="94">
        <f t="shared" si="0"/>
        <v>0</v>
      </c>
      <c r="K19" s="211">
        <v>11</v>
      </c>
    </row>
    <row r="20" spans="2:11" x14ac:dyDescent="0.2">
      <c r="E20" s="317"/>
      <c r="F20" s="317"/>
      <c r="G20" s="317"/>
      <c r="H20" s="317"/>
      <c r="I20" s="317"/>
      <c r="J20" s="267"/>
      <c r="K20" s="430"/>
    </row>
    <row r="21" spans="2:11" x14ac:dyDescent="0.2">
      <c r="B21" s="206" t="s">
        <v>890</v>
      </c>
      <c r="E21" s="317"/>
      <c r="F21" s="317"/>
      <c r="G21" s="317"/>
      <c r="H21" s="317"/>
      <c r="I21" s="317"/>
      <c r="J21" s="267"/>
      <c r="K21" s="430"/>
    </row>
    <row r="22" spans="2:11" x14ac:dyDescent="0.2">
      <c r="B22" s="736" t="s">
        <v>804</v>
      </c>
      <c r="C22" s="456"/>
      <c r="D22" s="457">
        <v>31</v>
      </c>
      <c r="E22" s="750"/>
      <c r="F22" s="750"/>
      <c r="G22" s="750"/>
      <c r="H22" s="750"/>
      <c r="I22" s="750"/>
      <c r="J22" s="94">
        <f t="shared" ref="J22:J28" si="1">SUM(E22:I22)</f>
        <v>0</v>
      </c>
      <c r="K22" s="457">
        <v>11</v>
      </c>
    </row>
    <row r="23" spans="2:11" x14ac:dyDescent="0.2">
      <c r="B23" s="736" t="s">
        <v>803</v>
      </c>
      <c r="C23" s="456"/>
      <c r="D23" s="457">
        <v>32</v>
      </c>
      <c r="E23" s="750"/>
      <c r="F23" s="750"/>
      <c r="G23" s="750"/>
      <c r="H23" s="750"/>
      <c r="I23" s="750"/>
      <c r="J23" s="94">
        <f t="shared" si="1"/>
        <v>0</v>
      </c>
      <c r="K23" s="457">
        <v>11</v>
      </c>
    </row>
    <row r="24" spans="2:11" x14ac:dyDescent="0.2">
      <c r="B24" s="736" t="s">
        <v>371</v>
      </c>
      <c r="C24" s="456"/>
      <c r="D24" s="457">
        <v>33</v>
      </c>
      <c r="E24" s="750"/>
      <c r="F24" s="750"/>
      <c r="G24" s="750"/>
      <c r="H24" s="750"/>
      <c r="I24" s="750"/>
      <c r="J24" s="94">
        <f t="shared" si="1"/>
        <v>0</v>
      </c>
      <c r="K24" s="457">
        <v>11</v>
      </c>
    </row>
    <row r="25" spans="2:11" x14ac:dyDescent="0.2">
      <c r="B25" s="736" t="s">
        <v>1198</v>
      </c>
      <c r="C25" s="456"/>
      <c r="D25" s="457">
        <v>34</v>
      </c>
      <c r="E25" s="750"/>
      <c r="F25" s="750"/>
      <c r="G25" s="750"/>
      <c r="H25" s="750"/>
      <c r="I25" s="750"/>
      <c r="J25" s="94">
        <f t="shared" si="1"/>
        <v>0</v>
      </c>
      <c r="K25" s="457">
        <v>11</v>
      </c>
    </row>
    <row r="26" spans="2:11" x14ac:dyDescent="0.2">
      <c r="B26" s="736" t="s">
        <v>921</v>
      </c>
      <c r="C26" s="456"/>
      <c r="D26" s="457">
        <v>35</v>
      </c>
      <c r="E26" s="750"/>
      <c r="F26" s="750"/>
      <c r="G26" s="750"/>
      <c r="H26" s="750"/>
      <c r="I26" s="750"/>
      <c r="J26" s="94">
        <f t="shared" si="1"/>
        <v>0</v>
      </c>
      <c r="K26" s="457">
        <v>11</v>
      </c>
    </row>
    <row r="27" spans="2:11" x14ac:dyDescent="0.2">
      <c r="B27" s="736" t="s">
        <v>1388</v>
      </c>
      <c r="C27" s="456"/>
      <c r="D27" s="457">
        <v>36</v>
      </c>
      <c r="E27" s="750"/>
      <c r="F27" s="750"/>
      <c r="G27" s="750"/>
      <c r="H27" s="750"/>
      <c r="I27" s="750"/>
      <c r="J27" s="94">
        <f t="shared" si="1"/>
        <v>0</v>
      </c>
      <c r="K27" s="457">
        <v>11</v>
      </c>
    </row>
    <row r="28" spans="2:11" x14ac:dyDescent="0.2">
      <c r="B28" s="736" t="s">
        <v>1389</v>
      </c>
      <c r="C28" s="456"/>
      <c r="D28" s="457">
        <v>37</v>
      </c>
      <c r="E28" s="750"/>
      <c r="F28" s="750"/>
      <c r="G28" s="750"/>
      <c r="H28" s="750"/>
      <c r="I28" s="750"/>
      <c r="J28" s="94">
        <f t="shared" si="1"/>
        <v>0</v>
      </c>
      <c r="K28" s="457">
        <v>11</v>
      </c>
    </row>
    <row r="29" spans="2:11" x14ac:dyDescent="0.2">
      <c r="B29" s="736" t="s">
        <v>1517</v>
      </c>
      <c r="C29" s="456"/>
      <c r="D29" s="457">
        <v>38</v>
      </c>
      <c r="E29" s="750"/>
      <c r="F29" s="750"/>
      <c r="G29" s="750"/>
      <c r="H29" s="750"/>
      <c r="I29" s="750"/>
      <c r="J29" s="94">
        <f>SUM(E29:I29)</f>
        <v>0</v>
      </c>
      <c r="K29" s="457">
        <v>11</v>
      </c>
    </row>
    <row r="30" spans="2:11" x14ac:dyDescent="0.2">
      <c r="B30" s="736" t="s">
        <v>812</v>
      </c>
      <c r="C30" s="456"/>
      <c r="D30" s="457">
        <v>39</v>
      </c>
      <c r="E30" s="750"/>
      <c r="F30" s="750"/>
      <c r="G30" s="750"/>
      <c r="H30" s="750"/>
      <c r="I30" s="750"/>
      <c r="J30" s="94">
        <f>SUM(E30:I30)</f>
        <v>0</v>
      </c>
      <c r="K30" s="457">
        <v>11</v>
      </c>
    </row>
    <row r="31" spans="2:11" x14ac:dyDescent="0.2">
      <c r="B31" s="736" t="s">
        <v>1303</v>
      </c>
      <c r="C31" s="456"/>
      <c r="D31" s="457">
        <v>40</v>
      </c>
      <c r="E31" s="750"/>
      <c r="F31" s="750"/>
      <c r="G31" s="750"/>
      <c r="H31" s="714"/>
      <c r="I31" s="750"/>
      <c r="J31" s="94">
        <f>SUM(E31:I31)</f>
        <v>0</v>
      </c>
      <c r="K31" s="457">
        <v>11</v>
      </c>
    </row>
    <row r="32" spans="2:11" x14ac:dyDescent="0.2">
      <c r="B32" s="460" t="s">
        <v>1015</v>
      </c>
      <c r="C32" s="261"/>
      <c r="D32" s="234">
        <v>49</v>
      </c>
      <c r="E32" s="94">
        <f>SUBTOTAL(9,E22:E31)</f>
        <v>0</v>
      </c>
      <c r="F32" s="94">
        <f>SUBTOTAL(9,F22:F31)</f>
        <v>0</v>
      </c>
      <c r="G32" s="94">
        <f>SUBTOTAL(9,G22:G31)</f>
        <v>0</v>
      </c>
      <c r="H32" s="94">
        <f>SUBTOTAL(9,H22:H31)</f>
        <v>0</v>
      </c>
      <c r="I32" s="94">
        <f>SUBTOTAL(9,I22:I31)</f>
        <v>0</v>
      </c>
      <c r="J32" s="94">
        <f>SUM(E32:I32)</f>
        <v>0</v>
      </c>
      <c r="K32" s="211">
        <v>11</v>
      </c>
    </row>
    <row r="33" spans="2:11" x14ac:dyDescent="0.2">
      <c r="E33" s="317"/>
      <c r="F33" s="317"/>
      <c r="G33" s="317"/>
      <c r="H33" s="317"/>
      <c r="I33" s="317"/>
      <c r="J33" s="267"/>
      <c r="K33" s="430"/>
    </row>
    <row r="34" spans="2:11" x14ac:dyDescent="0.2">
      <c r="B34" s="206" t="s">
        <v>29</v>
      </c>
      <c r="E34" s="317"/>
      <c r="F34" s="317"/>
      <c r="G34" s="317"/>
      <c r="H34" s="317"/>
      <c r="I34" s="317"/>
      <c r="J34" s="267"/>
      <c r="K34" s="430"/>
    </row>
    <row r="35" spans="2:11" x14ac:dyDescent="0.2">
      <c r="B35" s="736" t="s">
        <v>804</v>
      </c>
      <c r="C35" s="456"/>
      <c r="D35" s="457">
        <v>51</v>
      </c>
      <c r="E35" s="751"/>
      <c r="F35" s="751"/>
      <c r="G35" s="751"/>
      <c r="H35" s="751"/>
      <c r="I35" s="751"/>
      <c r="J35" s="751"/>
      <c r="K35" s="752"/>
    </row>
    <row r="36" spans="2:11" x14ac:dyDescent="0.2">
      <c r="B36" s="736" t="s">
        <v>803</v>
      </c>
      <c r="C36" s="456"/>
      <c r="D36" s="457">
        <v>52</v>
      </c>
      <c r="E36" s="751"/>
      <c r="F36" s="751"/>
      <c r="G36" s="751"/>
      <c r="H36" s="751"/>
      <c r="I36" s="751"/>
      <c r="J36" s="751"/>
      <c r="K36" s="752"/>
    </row>
    <row r="37" spans="2:11" x14ac:dyDescent="0.2">
      <c r="B37" s="736" t="s">
        <v>371</v>
      </c>
      <c r="C37" s="456"/>
      <c r="D37" s="457">
        <v>53</v>
      </c>
      <c r="E37" s="751"/>
      <c r="F37" s="751"/>
      <c r="G37" s="751"/>
      <c r="H37" s="751"/>
      <c r="I37" s="751"/>
      <c r="J37" s="751"/>
      <c r="K37" s="752"/>
    </row>
    <row r="38" spans="2:11" x14ac:dyDescent="0.2">
      <c r="B38" s="736" t="s">
        <v>1198</v>
      </c>
      <c r="C38" s="456"/>
      <c r="D38" s="457">
        <v>54</v>
      </c>
      <c r="E38" s="751"/>
      <c r="F38" s="751"/>
      <c r="G38" s="751"/>
      <c r="H38" s="751"/>
      <c r="I38" s="751"/>
      <c r="J38" s="751"/>
      <c r="K38" s="752"/>
    </row>
    <row r="39" spans="2:11" x14ac:dyDescent="0.2">
      <c r="B39" s="736" t="s">
        <v>921</v>
      </c>
      <c r="C39" s="456"/>
      <c r="D39" s="457">
        <v>55</v>
      </c>
      <c r="E39" s="751"/>
      <c r="F39" s="751"/>
      <c r="G39" s="751"/>
      <c r="H39" s="751"/>
      <c r="I39" s="751"/>
      <c r="J39" s="751"/>
      <c r="K39" s="752"/>
    </row>
    <row r="40" spans="2:11" x14ac:dyDescent="0.2">
      <c r="B40" s="736" t="s">
        <v>1388</v>
      </c>
      <c r="C40" s="456"/>
      <c r="D40" s="457">
        <v>56</v>
      </c>
      <c r="E40" s="751"/>
      <c r="F40" s="751"/>
      <c r="G40" s="751"/>
      <c r="H40" s="751"/>
      <c r="I40" s="751"/>
      <c r="J40" s="751"/>
      <c r="K40" s="752"/>
    </row>
    <row r="41" spans="2:11" x14ac:dyDescent="0.2">
      <c r="B41" s="736" t="s">
        <v>1389</v>
      </c>
      <c r="C41" s="456"/>
      <c r="D41" s="457">
        <v>57</v>
      </c>
      <c r="E41" s="750"/>
      <c r="F41" s="750"/>
      <c r="G41" s="750"/>
      <c r="H41" s="750"/>
      <c r="I41" s="750"/>
      <c r="J41" s="94">
        <f>SUM(E41:I41)</f>
        <v>0</v>
      </c>
      <c r="K41" s="211">
        <v>11</v>
      </c>
    </row>
    <row r="42" spans="2:11" x14ac:dyDescent="0.2">
      <c r="B42" s="736" t="s">
        <v>1517</v>
      </c>
      <c r="C42" s="456"/>
      <c r="D42" s="457">
        <v>58</v>
      </c>
      <c r="E42" s="750"/>
      <c r="F42" s="750"/>
      <c r="G42" s="750"/>
      <c r="H42" s="750"/>
      <c r="I42" s="750"/>
      <c r="J42" s="94">
        <f>SUM(E42:I42)</f>
        <v>0</v>
      </c>
      <c r="K42" s="211">
        <v>11</v>
      </c>
    </row>
    <row r="43" spans="2:11" x14ac:dyDescent="0.2">
      <c r="B43" s="736" t="s">
        <v>812</v>
      </c>
      <c r="C43" s="736"/>
      <c r="D43" s="457">
        <v>59</v>
      </c>
      <c r="E43" s="751"/>
      <c r="F43" s="751"/>
      <c r="G43" s="751"/>
      <c r="H43" s="751"/>
      <c r="I43" s="751"/>
      <c r="J43" s="519"/>
      <c r="K43" s="520"/>
    </row>
    <row r="44" spans="2:11" x14ac:dyDescent="0.2">
      <c r="B44" s="736" t="s">
        <v>1303</v>
      </c>
      <c r="C44" s="736"/>
      <c r="D44" s="457">
        <v>60</v>
      </c>
      <c r="E44" s="751"/>
      <c r="F44" s="751"/>
      <c r="G44" s="751"/>
      <c r="H44" s="751"/>
      <c r="I44" s="751"/>
      <c r="J44" s="751"/>
      <c r="K44" s="752"/>
    </row>
    <row r="45" spans="2:11" x14ac:dyDescent="0.2">
      <c r="B45" s="460" t="s">
        <v>492</v>
      </c>
      <c r="C45" s="261"/>
      <c r="D45" s="234">
        <v>69</v>
      </c>
      <c r="E45" s="94">
        <f>SUBTOTAL(9,E35:E44)</f>
        <v>0</v>
      </c>
      <c r="F45" s="94">
        <f>SUBTOTAL(9,F35:F44)</f>
        <v>0</v>
      </c>
      <c r="G45" s="94">
        <f>SUBTOTAL(9,G35:G44)</f>
        <v>0</v>
      </c>
      <c r="H45" s="94">
        <f>SUBTOTAL(9,H35:H44)</f>
        <v>0</v>
      </c>
      <c r="I45" s="94">
        <f>SUBTOTAL(9,I35:I44)</f>
        <v>0</v>
      </c>
      <c r="J45" s="94">
        <f>SUM(E45:I45)</f>
        <v>0</v>
      </c>
      <c r="K45" s="211">
        <v>11</v>
      </c>
    </row>
    <row r="46" spans="2:11" x14ac:dyDescent="0.2">
      <c r="E46" s="317"/>
      <c r="F46" s="317"/>
      <c r="G46" s="317"/>
      <c r="H46" s="317"/>
      <c r="I46" s="317"/>
      <c r="J46" s="267"/>
      <c r="K46" s="430"/>
    </row>
    <row r="47" spans="2:11" x14ac:dyDescent="0.2">
      <c r="B47" s="206" t="s">
        <v>30</v>
      </c>
      <c r="E47" s="317"/>
      <c r="F47" s="317"/>
      <c r="G47" s="317"/>
      <c r="H47" s="317"/>
      <c r="I47" s="317"/>
      <c r="J47" s="267"/>
      <c r="K47" s="430"/>
    </row>
    <row r="48" spans="2:11" x14ac:dyDescent="0.2">
      <c r="B48" s="736" t="s">
        <v>804</v>
      </c>
      <c r="C48" s="456"/>
      <c r="D48" s="457">
        <v>71</v>
      </c>
      <c r="E48" s="521">
        <f t="shared" ref="E48:I57" si="2">E9+E22+E35</f>
        <v>0</v>
      </c>
      <c r="F48" s="521">
        <f t="shared" si="2"/>
        <v>0</v>
      </c>
      <c r="G48" s="521">
        <f t="shared" si="2"/>
        <v>0</v>
      </c>
      <c r="H48" s="521">
        <f t="shared" si="2"/>
        <v>0</v>
      </c>
      <c r="I48" s="521">
        <f t="shared" si="2"/>
        <v>0</v>
      </c>
      <c r="J48" s="521">
        <f t="shared" ref="J48:J58" si="3">SUM(E48:I48)</f>
        <v>0</v>
      </c>
      <c r="K48" s="211">
        <v>11</v>
      </c>
    </row>
    <row r="49" spans="2:11" x14ac:dyDescent="0.2">
      <c r="B49" s="736" t="s">
        <v>803</v>
      </c>
      <c r="C49" s="456"/>
      <c r="D49" s="457">
        <v>72</v>
      </c>
      <c r="E49" s="521">
        <f t="shared" si="2"/>
        <v>0</v>
      </c>
      <c r="F49" s="521">
        <f t="shared" si="2"/>
        <v>0</v>
      </c>
      <c r="G49" s="521">
        <f t="shared" si="2"/>
        <v>0</v>
      </c>
      <c r="H49" s="521">
        <f t="shared" si="2"/>
        <v>0</v>
      </c>
      <c r="I49" s="521">
        <f t="shared" si="2"/>
        <v>0</v>
      </c>
      <c r="J49" s="521">
        <f t="shared" si="3"/>
        <v>0</v>
      </c>
      <c r="K49" s="211">
        <v>11</v>
      </c>
    </row>
    <row r="50" spans="2:11" x14ac:dyDescent="0.2">
      <c r="B50" s="736" t="s">
        <v>371</v>
      </c>
      <c r="C50" s="456"/>
      <c r="D50" s="457">
        <v>73</v>
      </c>
      <c r="E50" s="521">
        <f t="shared" si="2"/>
        <v>0</v>
      </c>
      <c r="F50" s="521">
        <f t="shared" si="2"/>
        <v>0</v>
      </c>
      <c r="G50" s="521">
        <f t="shared" si="2"/>
        <v>0</v>
      </c>
      <c r="H50" s="521">
        <f t="shared" si="2"/>
        <v>0</v>
      </c>
      <c r="I50" s="521">
        <f t="shared" si="2"/>
        <v>0</v>
      </c>
      <c r="J50" s="521">
        <f t="shared" si="3"/>
        <v>0</v>
      </c>
      <c r="K50" s="211">
        <v>11</v>
      </c>
    </row>
    <row r="51" spans="2:11" x14ac:dyDescent="0.2">
      <c r="B51" s="736" t="s">
        <v>1198</v>
      </c>
      <c r="C51" s="456"/>
      <c r="D51" s="457">
        <v>74</v>
      </c>
      <c r="E51" s="521">
        <f t="shared" si="2"/>
        <v>0</v>
      </c>
      <c r="F51" s="521">
        <f t="shared" si="2"/>
        <v>0</v>
      </c>
      <c r="G51" s="521">
        <f t="shared" si="2"/>
        <v>0</v>
      </c>
      <c r="H51" s="521">
        <f t="shared" si="2"/>
        <v>0</v>
      </c>
      <c r="I51" s="521">
        <f t="shared" si="2"/>
        <v>0</v>
      </c>
      <c r="J51" s="521">
        <f t="shared" si="3"/>
        <v>0</v>
      </c>
      <c r="K51" s="211">
        <v>11</v>
      </c>
    </row>
    <row r="52" spans="2:11" x14ac:dyDescent="0.2">
      <c r="B52" s="736" t="s">
        <v>944</v>
      </c>
      <c r="C52" s="456"/>
      <c r="D52" s="457">
        <v>75</v>
      </c>
      <c r="E52" s="521">
        <f t="shared" si="2"/>
        <v>0</v>
      </c>
      <c r="F52" s="521">
        <f t="shared" si="2"/>
        <v>0</v>
      </c>
      <c r="G52" s="521">
        <f t="shared" si="2"/>
        <v>0</v>
      </c>
      <c r="H52" s="521">
        <f t="shared" si="2"/>
        <v>0</v>
      </c>
      <c r="I52" s="521">
        <f t="shared" si="2"/>
        <v>0</v>
      </c>
      <c r="J52" s="521">
        <f>SUM(E52:I52)</f>
        <v>0</v>
      </c>
      <c r="K52" s="211">
        <v>11</v>
      </c>
    </row>
    <row r="53" spans="2:11" x14ac:dyDescent="0.2">
      <c r="B53" s="736" t="s">
        <v>1388</v>
      </c>
      <c r="C53" s="456"/>
      <c r="D53" s="457">
        <v>76</v>
      </c>
      <c r="E53" s="521">
        <f t="shared" si="2"/>
        <v>0</v>
      </c>
      <c r="F53" s="521">
        <f t="shared" si="2"/>
        <v>0</v>
      </c>
      <c r="G53" s="521">
        <f t="shared" si="2"/>
        <v>0</v>
      </c>
      <c r="H53" s="521">
        <f t="shared" si="2"/>
        <v>0</v>
      </c>
      <c r="I53" s="521">
        <f t="shared" si="2"/>
        <v>0</v>
      </c>
      <c r="J53" s="521">
        <f t="shared" si="3"/>
        <v>0</v>
      </c>
      <c r="K53" s="211">
        <v>11</v>
      </c>
    </row>
    <row r="54" spans="2:11" x14ac:dyDescent="0.2">
      <c r="B54" s="736" t="s">
        <v>1074</v>
      </c>
      <c r="C54" s="456"/>
      <c r="D54" s="457">
        <v>77</v>
      </c>
      <c r="E54" s="521">
        <f t="shared" si="2"/>
        <v>0</v>
      </c>
      <c r="F54" s="521">
        <f t="shared" si="2"/>
        <v>0</v>
      </c>
      <c r="G54" s="521">
        <f t="shared" si="2"/>
        <v>0</v>
      </c>
      <c r="H54" s="521">
        <f t="shared" si="2"/>
        <v>0</v>
      </c>
      <c r="I54" s="521">
        <f t="shared" si="2"/>
        <v>0</v>
      </c>
      <c r="J54" s="521">
        <f t="shared" si="3"/>
        <v>0</v>
      </c>
      <c r="K54" s="211">
        <v>11</v>
      </c>
    </row>
    <row r="55" spans="2:11" x14ac:dyDescent="0.2">
      <c r="B55" s="736" t="s">
        <v>1517</v>
      </c>
      <c r="C55" s="456"/>
      <c r="D55" s="457">
        <v>78</v>
      </c>
      <c r="E55" s="521">
        <f t="shared" si="2"/>
        <v>0</v>
      </c>
      <c r="F55" s="521">
        <f t="shared" si="2"/>
        <v>0</v>
      </c>
      <c r="G55" s="521">
        <f t="shared" si="2"/>
        <v>0</v>
      </c>
      <c r="H55" s="521">
        <f t="shared" si="2"/>
        <v>0</v>
      </c>
      <c r="I55" s="521">
        <f t="shared" si="2"/>
        <v>0</v>
      </c>
      <c r="J55" s="521">
        <f t="shared" si="3"/>
        <v>0</v>
      </c>
      <c r="K55" s="211">
        <v>11</v>
      </c>
    </row>
    <row r="56" spans="2:11" x14ac:dyDescent="0.2">
      <c r="B56" s="736" t="s">
        <v>812</v>
      </c>
      <c r="C56" s="736"/>
      <c r="D56" s="457">
        <v>79</v>
      </c>
      <c r="E56" s="521">
        <f t="shared" si="2"/>
        <v>0</v>
      </c>
      <c r="F56" s="521">
        <f t="shared" si="2"/>
        <v>0</v>
      </c>
      <c r="G56" s="521">
        <f t="shared" si="2"/>
        <v>0</v>
      </c>
      <c r="H56" s="521">
        <f t="shared" si="2"/>
        <v>0</v>
      </c>
      <c r="I56" s="521">
        <f t="shared" si="2"/>
        <v>0</v>
      </c>
      <c r="J56" s="521">
        <f t="shared" si="3"/>
        <v>0</v>
      </c>
      <c r="K56" s="211">
        <v>11</v>
      </c>
    </row>
    <row r="57" spans="2:11" x14ac:dyDescent="0.2">
      <c r="B57" s="736" t="s">
        <v>1303</v>
      </c>
      <c r="C57" s="736"/>
      <c r="D57" s="457">
        <v>80</v>
      </c>
      <c r="E57" s="521">
        <f t="shared" si="2"/>
        <v>0</v>
      </c>
      <c r="F57" s="521">
        <f t="shared" si="2"/>
        <v>0</v>
      </c>
      <c r="G57" s="521">
        <f t="shared" si="2"/>
        <v>0</v>
      </c>
      <c r="H57" s="521">
        <f t="shared" si="2"/>
        <v>0</v>
      </c>
      <c r="I57" s="521">
        <f t="shared" si="2"/>
        <v>0</v>
      </c>
      <c r="J57" s="521">
        <f t="shared" si="3"/>
        <v>0</v>
      </c>
      <c r="K57" s="211">
        <v>11</v>
      </c>
    </row>
    <row r="58" spans="2:11" x14ac:dyDescent="0.2">
      <c r="B58" s="460" t="s">
        <v>843</v>
      </c>
      <c r="C58" s="261"/>
      <c r="D58" s="234">
        <v>89</v>
      </c>
      <c r="E58" s="94">
        <f>SUM(E48:E57)</f>
        <v>0</v>
      </c>
      <c r="F58" s="94">
        <f>SUM(F48:F57)</f>
        <v>0</v>
      </c>
      <c r="G58" s="94">
        <f>SUM(G48:G57)</f>
        <v>0</v>
      </c>
      <c r="H58" s="94">
        <f>SUM(H48:H57)</f>
        <v>0</v>
      </c>
      <c r="I58" s="94">
        <f>SUM(I48:I57)</f>
        <v>0</v>
      </c>
      <c r="J58" s="94">
        <f t="shared" si="3"/>
        <v>0</v>
      </c>
      <c r="K58" s="211">
        <v>11</v>
      </c>
    </row>
    <row r="59" spans="2:11" x14ac:dyDescent="0.2">
      <c r="E59" s="189"/>
      <c r="F59" s="189"/>
      <c r="G59" s="189"/>
      <c r="H59" s="189"/>
      <c r="I59" s="189"/>
      <c r="J59" s="189"/>
      <c r="K59" s="189"/>
    </row>
    <row r="60" spans="2:11" x14ac:dyDescent="0.2">
      <c r="E60" s="189"/>
      <c r="F60" s="189"/>
      <c r="G60" s="189"/>
      <c r="H60" s="189"/>
      <c r="I60" s="189"/>
      <c r="J60" s="189"/>
      <c r="K60" s="189"/>
    </row>
    <row r="61" spans="2:11" x14ac:dyDescent="0.2">
      <c r="E61" s="189"/>
      <c r="F61" s="189"/>
      <c r="G61" s="189"/>
      <c r="H61" s="189"/>
      <c r="I61" s="189"/>
      <c r="J61" s="189"/>
      <c r="K61" s="189"/>
    </row>
    <row r="62" spans="2:11" x14ac:dyDescent="0.2">
      <c r="E62" s="189"/>
      <c r="F62" s="189"/>
      <c r="G62" s="189"/>
      <c r="H62" s="189"/>
      <c r="I62" s="189"/>
      <c r="J62" s="189"/>
      <c r="K62" s="189"/>
    </row>
  </sheetData>
  <sheetProtection password="E47D" sheet="1" objects="1" scenarios="1"/>
  <mergeCells count="2">
    <mergeCell ref="D5:D6"/>
    <mergeCell ref="K5:K6"/>
  </mergeCells>
  <phoneticPr fontId="2" type="noConversion"/>
  <pageMargins left="0.25" right="0.25" top="0.75" bottom="0.75" header="0.5" footer="0.5"/>
  <pageSetup paperSize="9" scale="63" orientation="landscape" r:id="rId1"/>
  <headerFooter alignWithMargins="0">
    <oddFooter>&amp;L&amp;A&amp;R&amp;P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M62"/>
  <sheetViews>
    <sheetView showGridLines="0" zoomScale="80" zoomScaleNormal="80" zoomScaleSheetLayoutView="80" workbookViewId="0">
      <pane ySplit="6" topLeftCell="A19" activePane="bottomLeft" state="frozen"/>
      <selection activeCell="C6" sqref="C6"/>
      <selection pane="bottomLeft" activeCell="G45" sqref="G45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66.28515625" style="189" customWidth="1"/>
    <col min="4" max="4" width="5.7109375" style="461" customWidth="1"/>
    <col min="5" max="9" width="12.5703125" style="212" customWidth="1"/>
    <col min="10" max="11" width="12.28515625" style="361" customWidth="1"/>
    <col min="12" max="12" width="12.42578125" style="361" customWidth="1"/>
    <col min="13" max="13" width="9.7109375" style="361" customWidth="1"/>
    <col min="14" max="16384" width="9.140625" style="189"/>
  </cols>
  <sheetData>
    <row r="1" spans="1:13" ht="15.75" x14ac:dyDescent="0.25">
      <c r="A1" s="43" t="str">
        <f ca="1">RIGHT(CELL("filename",A2),LEN(CELL("filename",A2))-FIND("]",CELL("filename",A2)))</f>
        <v>Form 45</v>
      </c>
      <c r="B1" s="184" t="str">
        <f ca="1">INDEX(TOC!$B$5:$G$54,MATCH(TEXT(A1,0),TOC!$B$5:$B$54,0),6)</f>
        <v>Form 45 - Asset Analysis - Breakdown of Receivables and Doubtful Debt Reserve</v>
      </c>
      <c r="C1" s="186"/>
      <c r="D1" s="717"/>
      <c r="E1" s="718"/>
      <c r="F1" s="718"/>
      <c r="G1" s="718"/>
      <c r="H1" s="718"/>
      <c r="I1" s="718"/>
      <c r="J1" s="502"/>
      <c r="K1" s="502"/>
      <c r="L1" s="502"/>
      <c r="M1" s="502"/>
    </row>
    <row r="2" spans="1:13" ht="15.75" x14ac:dyDescent="0.25">
      <c r="B2" s="719" t="str">
        <f>"Company: "&amp;CVR!G10</f>
        <v xml:space="preserve">Company: </v>
      </c>
      <c r="C2" s="192"/>
      <c r="D2" s="193"/>
      <c r="E2" s="194"/>
      <c r="F2" s="194"/>
      <c r="G2" s="194"/>
      <c r="H2" s="194"/>
      <c r="I2" s="194"/>
      <c r="J2" s="194"/>
      <c r="K2" s="194"/>
      <c r="L2" s="194"/>
      <c r="M2" s="194"/>
    </row>
    <row r="3" spans="1:13" x14ac:dyDescent="0.2">
      <c r="B3" s="720" t="str">
        <f>"Reporting Period: "&amp;CVR!G12&amp;", "&amp;CVR!G13</f>
        <v xml:space="preserve">Reporting Period: , </v>
      </c>
      <c r="C3" s="238"/>
      <c r="D3" s="721"/>
      <c r="E3" s="722"/>
      <c r="F3" s="722"/>
      <c r="G3" s="722"/>
      <c r="H3" s="722"/>
      <c r="I3" s="722"/>
      <c r="J3" s="451"/>
      <c r="K3" s="451"/>
      <c r="L3" s="451"/>
      <c r="M3" s="451"/>
    </row>
    <row r="4" spans="1:13" x14ac:dyDescent="0.2">
      <c r="B4" s="719"/>
      <c r="C4" s="192"/>
      <c r="D4" s="723"/>
      <c r="E4" s="724"/>
      <c r="F4" s="724"/>
      <c r="G4" s="724"/>
      <c r="H4" s="724"/>
      <c r="I4" s="724"/>
      <c r="J4" s="339"/>
      <c r="K4" s="339"/>
      <c r="L4" s="339"/>
      <c r="M4" s="339"/>
    </row>
    <row r="5" spans="1:13" ht="51" x14ac:dyDescent="0.2">
      <c r="D5" s="925" t="s">
        <v>1194</v>
      </c>
      <c r="E5" s="748" t="s">
        <v>211</v>
      </c>
      <c r="F5" s="748" t="s">
        <v>1475</v>
      </c>
      <c r="G5" s="748" t="s">
        <v>314</v>
      </c>
      <c r="H5" s="748" t="s">
        <v>315</v>
      </c>
      <c r="I5" s="748" t="s">
        <v>782</v>
      </c>
      <c r="J5" s="241" t="s">
        <v>1437</v>
      </c>
      <c r="K5" s="240" t="s">
        <v>1046</v>
      </c>
      <c r="L5" s="240" t="s">
        <v>1047</v>
      </c>
      <c r="M5" s="946" t="s">
        <v>1235</v>
      </c>
    </row>
    <row r="6" spans="1:13" ht="25.5" x14ac:dyDescent="0.2">
      <c r="B6" s="225" t="s">
        <v>54</v>
      </c>
      <c r="D6" s="926"/>
      <c r="E6" s="242" t="s">
        <v>1394</v>
      </c>
      <c r="F6" s="242" t="s">
        <v>1395</v>
      </c>
      <c r="G6" s="243" t="s">
        <v>1397</v>
      </c>
      <c r="H6" s="243" t="s">
        <v>1396</v>
      </c>
      <c r="I6" s="243" t="s">
        <v>57</v>
      </c>
      <c r="J6" s="243" t="s">
        <v>728</v>
      </c>
      <c r="K6" s="639" t="s">
        <v>59</v>
      </c>
      <c r="L6" s="639" t="s">
        <v>1048</v>
      </c>
      <c r="M6" s="929"/>
    </row>
    <row r="7" spans="1:13" x14ac:dyDescent="0.2">
      <c r="B7" s="729"/>
      <c r="C7" s="247"/>
      <c r="D7" s="730"/>
      <c r="E7" s="731"/>
      <c r="F7" s="731"/>
      <c r="G7" s="731"/>
      <c r="H7" s="731"/>
      <c r="I7" s="731"/>
      <c r="J7" s="278"/>
      <c r="K7" s="278"/>
      <c r="L7" s="278"/>
      <c r="M7" s="278"/>
    </row>
    <row r="8" spans="1:13" x14ac:dyDescent="0.2">
      <c r="B8" s="250" t="s">
        <v>1546</v>
      </c>
      <c r="C8" s="247"/>
      <c r="D8" s="730"/>
      <c r="E8" s="749"/>
      <c r="F8" s="749"/>
      <c r="G8" s="749"/>
      <c r="H8" s="749"/>
      <c r="I8" s="749"/>
      <c r="J8" s="516"/>
      <c r="K8" s="516"/>
      <c r="L8" s="516"/>
      <c r="M8" s="516"/>
    </row>
    <row r="9" spans="1:13" x14ac:dyDescent="0.2">
      <c r="B9" s="736" t="s">
        <v>804</v>
      </c>
      <c r="C9" s="456"/>
      <c r="D9" s="457">
        <v>11</v>
      </c>
      <c r="E9" s="750"/>
      <c r="F9" s="750"/>
      <c r="G9" s="750"/>
      <c r="H9" s="750"/>
      <c r="I9" s="750"/>
      <c r="J9" s="94">
        <f>SUM(E9:I9)</f>
        <v>0</v>
      </c>
      <c r="K9" s="750"/>
      <c r="L9" s="753">
        <f>J9-K9</f>
        <v>0</v>
      </c>
      <c r="M9" s="518"/>
    </row>
    <row r="10" spans="1:13" x14ac:dyDescent="0.2">
      <c r="B10" s="736" t="s">
        <v>803</v>
      </c>
      <c r="C10" s="456"/>
      <c r="D10" s="457">
        <v>12</v>
      </c>
      <c r="E10" s="750"/>
      <c r="F10" s="750"/>
      <c r="G10" s="750"/>
      <c r="H10" s="750"/>
      <c r="I10" s="750"/>
      <c r="J10" s="94">
        <f t="shared" ref="J10:J17" si="0">SUM(E10:I10)</f>
        <v>0</v>
      </c>
      <c r="K10" s="750"/>
      <c r="L10" s="753">
        <f t="shared" ref="L10:L18" si="1">J10-K10</f>
        <v>0</v>
      </c>
      <c r="M10" s="518"/>
    </row>
    <row r="11" spans="1:13" x14ac:dyDescent="0.2">
      <c r="B11" s="736" t="s">
        <v>371</v>
      </c>
      <c r="C11" s="456"/>
      <c r="D11" s="457">
        <v>13</v>
      </c>
      <c r="E11" s="750"/>
      <c r="F11" s="750"/>
      <c r="G11" s="750"/>
      <c r="H11" s="750"/>
      <c r="I11" s="750"/>
      <c r="J11" s="94">
        <f t="shared" si="0"/>
        <v>0</v>
      </c>
      <c r="K11" s="750"/>
      <c r="L11" s="753">
        <f t="shared" si="1"/>
        <v>0</v>
      </c>
      <c r="M11" s="518"/>
    </row>
    <row r="12" spans="1:13" x14ac:dyDescent="0.2">
      <c r="B12" s="736" t="s">
        <v>1198</v>
      </c>
      <c r="C12" s="456"/>
      <c r="D12" s="457">
        <v>14</v>
      </c>
      <c r="E12" s="856"/>
      <c r="F12" s="856"/>
      <c r="G12" s="856"/>
      <c r="H12" s="856"/>
      <c r="I12" s="856"/>
      <c r="J12" s="857">
        <f t="shared" si="0"/>
        <v>0</v>
      </c>
      <c r="K12" s="750"/>
      <c r="L12" s="753">
        <f t="shared" si="1"/>
        <v>0</v>
      </c>
      <c r="M12" s="518"/>
    </row>
    <row r="13" spans="1:13" x14ac:dyDescent="0.2">
      <c r="B13" s="736" t="s">
        <v>921</v>
      </c>
      <c r="C13" s="456"/>
      <c r="D13" s="457">
        <v>15</v>
      </c>
      <c r="E13" s="750"/>
      <c r="F13" s="750"/>
      <c r="G13" s="750"/>
      <c r="H13" s="750"/>
      <c r="I13" s="750"/>
      <c r="J13" s="94">
        <f t="shared" si="0"/>
        <v>0</v>
      </c>
      <c r="K13" s="750"/>
      <c r="L13" s="753">
        <f t="shared" si="1"/>
        <v>0</v>
      </c>
      <c r="M13" s="518"/>
    </row>
    <row r="14" spans="1:13" x14ac:dyDescent="0.2">
      <c r="B14" s="736" t="s">
        <v>1388</v>
      </c>
      <c r="C14" s="456"/>
      <c r="D14" s="457">
        <v>16</v>
      </c>
      <c r="E14" s="750"/>
      <c r="F14" s="750"/>
      <c r="G14" s="750"/>
      <c r="H14" s="750"/>
      <c r="I14" s="750"/>
      <c r="J14" s="94">
        <f t="shared" si="0"/>
        <v>0</v>
      </c>
      <c r="K14" s="750"/>
      <c r="L14" s="753">
        <f t="shared" si="1"/>
        <v>0</v>
      </c>
      <c r="M14" s="518"/>
    </row>
    <row r="15" spans="1:13" x14ac:dyDescent="0.2">
      <c r="B15" s="736" t="s">
        <v>1389</v>
      </c>
      <c r="C15" s="456"/>
      <c r="D15" s="457">
        <v>17</v>
      </c>
      <c r="E15" s="750"/>
      <c r="F15" s="750"/>
      <c r="G15" s="750"/>
      <c r="H15" s="750"/>
      <c r="I15" s="750"/>
      <c r="J15" s="94">
        <f>SUM(E15:I15)</f>
        <v>0</v>
      </c>
      <c r="K15" s="750"/>
      <c r="L15" s="753">
        <f t="shared" si="1"/>
        <v>0</v>
      </c>
      <c r="M15" s="518"/>
    </row>
    <row r="16" spans="1:13" x14ac:dyDescent="0.2">
      <c r="B16" s="736" t="s">
        <v>1517</v>
      </c>
      <c r="C16" s="456"/>
      <c r="D16" s="457">
        <v>18</v>
      </c>
      <c r="E16" s="750"/>
      <c r="F16" s="750"/>
      <c r="G16" s="750"/>
      <c r="H16" s="750"/>
      <c r="I16" s="750"/>
      <c r="J16" s="94">
        <f t="shared" si="0"/>
        <v>0</v>
      </c>
      <c r="K16" s="750"/>
      <c r="L16" s="753">
        <f t="shared" si="1"/>
        <v>0</v>
      </c>
      <c r="M16" s="518"/>
    </row>
    <row r="17" spans="2:13" x14ac:dyDescent="0.2">
      <c r="B17" s="736" t="s">
        <v>812</v>
      </c>
      <c r="C17" s="456"/>
      <c r="D17" s="457">
        <v>19</v>
      </c>
      <c r="E17" s="750"/>
      <c r="F17" s="750"/>
      <c r="G17" s="750"/>
      <c r="H17" s="750"/>
      <c r="I17" s="750"/>
      <c r="J17" s="94">
        <f t="shared" si="0"/>
        <v>0</v>
      </c>
      <c r="K17" s="750"/>
      <c r="L17" s="753">
        <f t="shared" si="1"/>
        <v>0</v>
      </c>
      <c r="M17" s="518"/>
    </row>
    <row r="18" spans="2:13" x14ac:dyDescent="0.2">
      <c r="B18" s="736" t="s">
        <v>1303</v>
      </c>
      <c r="C18" s="456"/>
      <c r="D18" s="457">
        <v>20</v>
      </c>
      <c r="E18" s="750"/>
      <c r="F18" s="750"/>
      <c r="G18" s="750"/>
      <c r="H18" s="750"/>
      <c r="I18" s="750"/>
      <c r="J18" s="94">
        <f>SUM(E18:I18)</f>
        <v>0</v>
      </c>
      <c r="K18" s="750"/>
      <c r="L18" s="753">
        <f t="shared" si="1"/>
        <v>0</v>
      </c>
      <c r="M18" s="518"/>
    </row>
    <row r="19" spans="2:13" x14ac:dyDescent="0.2">
      <c r="B19" s="460" t="s">
        <v>1014</v>
      </c>
      <c r="C19" s="261"/>
      <c r="D19" s="234">
        <v>29</v>
      </c>
      <c r="E19" s="94">
        <f t="shared" ref="E19:L19" si="2">SUBTOTAL(9,E9:E18)</f>
        <v>0</v>
      </c>
      <c r="F19" s="94">
        <f t="shared" si="2"/>
        <v>0</v>
      </c>
      <c r="G19" s="94">
        <f t="shared" si="2"/>
        <v>0</v>
      </c>
      <c r="H19" s="94">
        <f t="shared" si="2"/>
        <v>0</v>
      </c>
      <c r="I19" s="94">
        <f t="shared" si="2"/>
        <v>0</v>
      </c>
      <c r="J19" s="94">
        <f t="shared" si="2"/>
        <v>0</v>
      </c>
      <c r="K19" s="94">
        <f t="shared" si="2"/>
        <v>0</v>
      </c>
      <c r="L19" s="94">
        <f t="shared" si="2"/>
        <v>0</v>
      </c>
      <c r="M19" s="518"/>
    </row>
    <row r="20" spans="2:13" x14ac:dyDescent="0.2">
      <c r="E20" s="317"/>
      <c r="F20" s="317"/>
      <c r="G20" s="317"/>
      <c r="H20" s="317"/>
      <c r="I20" s="317"/>
      <c r="J20" s="267"/>
      <c r="K20" s="267"/>
      <c r="L20" s="267"/>
      <c r="M20" s="430"/>
    </row>
    <row r="21" spans="2:13" x14ac:dyDescent="0.2">
      <c r="B21" s="206" t="s">
        <v>1547</v>
      </c>
      <c r="E21" s="317"/>
      <c r="F21" s="317"/>
      <c r="G21" s="317"/>
      <c r="H21" s="317"/>
      <c r="I21" s="317"/>
      <c r="J21" s="267"/>
      <c r="K21" s="267"/>
      <c r="L21" s="267"/>
      <c r="M21" s="430"/>
    </row>
    <row r="22" spans="2:13" x14ac:dyDescent="0.2">
      <c r="B22" s="736" t="s">
        <v>804</v>
      </c>
      <c r="C22" s="456"/>
      <c r="D22" s="457">
        <v>31</v>
      </c>
      <c r="E22" s="751"/>
      <c r="F22" s="751"/>
      <c r="G22" s="751"/>
      <c r="H22" s="751"/>
      <c r="I22" s="751"/>
      <c r="J22" s="751"/>
      <c r="K22" s="754"/>
      <c r="L22" s="755"/>
      <c r="M22" s="518"/>
    </row>
    <row r="23" spans="2:13" x14ac:dyDescent="0.2">
      <c r="B23" s="736" t="s">
        <v>803</v>
      </c>
      <c r="C23" s="456"/>
      <c r="D23" s="457">
        <v>32</v>
      </c>
      <c r="E23" s="751"/>
      <c r="F23" s="751"/>
      <c r="G23" s="751"/>
      <c r="H23" s="751"/>
      <c r="I23" s="751"/>
      <c r="J23" s="751"/>
      <c r="K23" s="754"/>
      <c r="L23" s="755"/>
      <c r="M23" s="518"/>
    </row>
    <row r="24" spans="2:13" x14ac:dyDescent="0.2">
      <c r="B24" s="736" t="s">
        <v>371</v>
      </c>
      <c r="C24" s="456"/>
      <c r="D24" s="457">
        <v>33</v>
      </c>
      <c r="E24" s="751"/>
      <c r="F24" s="751"/>
      <c r="G24" s="751"/>
      <c r="H24" s="751"/>
      <c r="I24" s="751"/>
      <c r="J24" s="751"/>
      <c r="K24" s="754"/>
      <c r="L24" s="755"/>
      <c r="M24" s="518"/>
    </row>
    <row r="25" spans="2:13" x14ac:dyDescent="0.2">
      <c r="B25" s="736" t="s">
        <v>1198</v>
      </c>
      <c r="C25" s="456"/>
      <c r="D25" s="457">
        <v>34</v>
      </c>
      <c r="E25" s="751"/>
      <c r="F25" s="751"/>
      <c r="G25" s="751"/>
      <c r="H25" s="751"/>
      <c r="I25" s="751"/>
      <c r="J25" s="751"/>
      <c r="K25" s="754"/>
      <c r="L25" s="755"/>
      <c r="M25" s="518"/>
    </row>
    <row r="26" spans="2:13" x14ac:dyDescent="0.2">
      <c r="B26" s="736" t="s">
        <v>921</v>
      </c>
      <c r="C26" s="456"/>
      <c r="D26" s="457">
        <v>35</v>
      </c>
      <c r="E26" s="751"/>
      <c r="F26" s="751"/>
      <c r="G26" s="751"/>
      <c r="H26" s="751"/>
      <c r="I26" s="751"/>
      <c r="J26" s="751"/>
      <c r="K26" s="754"/>
      <c r="L26" s="755"/>
      <c r="M26" s="518"/>
    </row>
    <row r="27" spans="2:13" x14ac:dyDescent="0.2">
      <c r="B27" s="736" t="s">
        <v>1388</v>
      </c>
      <c r="C27" s="456"/>
      <c r="D27" s="457">
        <v>36</v>
      </c>
      <c r="E27" s="751"/>
      <c r="F27" s="751"/>
      <c r="G27" s="751"/>
      <c r="H27" s="751"/>
      <c r="I27" s="751"/>
      <c r="J27" s="751"/>
      <c r="K27" s="754"/>
      <c r="L27" s="755"/>
      <c r="M27" s="518"/>
    </row>
    <row r="28" spans="2:13" x14ac:dyDescent="0.2">
      <c r="B28" s="736" t="s">
        <v>1389</v>
      </c>
      <c r="C28" s="456"/>
      <c r="D28" s="457">
        <v>37</v>
      </c>
      <c r="E28" s="750"/>
      <c r="F28" s="750"/>
      <c r="G28" s="750"/>
      <c r="H28" s="750"/>
      <c r="I28" s="750"/>
      <c r="J28" s="94">
        <f>SUM(E28:I28)</f>
        <v>0</v>
      </c>
      <c r="K28" s="750"/>
      <c r="L28" s="753">
        <f>J28-K28</f>
        <v>0</v>
      </c>
      <c r="M28" s="518"/>
    </row>
    <row r="29" spans="2:13" x14ac:dyDescent="0.2">
      <c r="B29" s="736" t="s">
        <v>1517</v>
      </c>
      <c r="C29" s="456"/>
      <c r="D29" s="457">
        <v>38</v>
      </c>
      <c r="E29" s="750"/>
      <c r="F29" s="750"/>
      <c r="G29" s="750"/>
      <c r="H29" s="750"/>
      <c r="I29" s="750"/>
      <c r="J29" s="94">
        <f>SUM(E29:I29)</f>
        <v>0</v>
      </c>
      <c r="K29" s="750"/>
      <c r="L29" s="753">
        <f>J29-K29</f>
        <v>0</v>
      </c>
      <c r="M29" s="518"/>
    </row>
    <row r="30" spans="2:13" x14ac:dyDescent="0.2">
      <c r="B30" s="736" t="s">
        <v>812</v>
      </c>
      <c r="C30" s="456"/>
      <c r="D30" s="457">
        <v>39</v>
      </c>
      <c r="E30" s="751"/>
      <c r="F30" s="751"/>
      <c r="G30" s="751"/>
      <c r="H30" s="751"/>
      <c r="I30" s="751"/>
      <c r="J30" s="519"/>
      <c r="K30" s="702"/>
      <c r="L30" s="519"/>
      <c r="M30" s="518"/>
    </row>
    <row r="31" spans="2:13" x14ac:dyDescent="0.2">
      <c r="B31" s="736" t="s">
        <v>1303</v>
      </c>
      <c r="C31" s="456"/>
      <c r="D31" s="457">
        <v>40</v>
      </c>
      <c r="E31" s="751"/>
      <c r="F31" s="751"/>
      <c r="G31" s="751"/>
      <c r="H31" s="751"/>
      <c r="I31" s="751"/>
      <c r="J31" s="751"/>
      <c r="K31" s="754"/>
      <c r="L31" s="755"/>
      <c r="M31" s="518"/>
    </row>
    <row r="32" spans="2:13" x14ac:dyDescent="0.2">
      <c r="B32" s="460" t="s">
        <v>1015</v>
      </c>
      <c r="C32" s="261"/>
      <c r="D32" s="234">
        <v>49</v>
      </c>
      <c r="E32" s="94">
        <f t="shared" ref="E32:L32" si="3">SUBTOTAL(9,E22:E31)</f>
        <v>0</v>
      </c>
      <c r="F32" s="94">
        <f t="shared" si="3"/>
        <v>0</v>
      </c>
      <c r="G32" s="94">
        <f t="shared" si="3"/>
        <v>0</v>
      </c>
      <c r="H32" s="94">
        <f t="shared" si="3"/>
        <v>0</v>
      </c>
      <c r="I32" s="94">
        <f t="shared" si="3"/>
        <v>0</v>
      </c>
      <c r="J32" s="94">
        <f t="shared" si="3"/>
        <v>0</v>
      </c>
      <c r="K32" s="94">
        <f t="shared" si="3"/>
        <v>0</v>
      </c>
      <c r="L32" s="94">
        <f t="shared" si="3"/>
        <v>0</v>
      </c>
      <c r="M32" s="518"/>
    </row>
    <row r="33" spans="2:13" x14ac:dyDescent="0.2">
      <c r="E33" s="317"/>
      <c r="F33" s="317"/>
      <c r="G33" s="317"/>
      <c r="H33" s="317"/>
      <c r="I33" s="317"/>
      <c r="J33" s="267"/>
      <c r="K33" s="267"/>
      <c r="L33" s="267"/>
      <c r="M33" s="430"/>
    </row>
    <row r="34" spans="2:13" x14ac:dyDescent="0.2">
      <c r="B34" s="206" t="s">
        <v>1548</v>
      </c>
      <c r="E34" s="317"/>
      <c r="F34" s="317"/>
      <c r="G34" s="317"/>
      <c r="H34" s="317"/>
      <c r="I34" s="317"/>
      <c r="J34" s="267"/>
      <c r="K34" s="267"/>
      <c r="L34" s="267"/>
      <c r="M34" s="430"/>
    </row>
    <row r="35" spans="2:13" x14ac:dyDescent="0.2">
      <c r="B35" s="736" t="s">
        <v>804</v>
      </c>
      <c r="C35" s="456"/>
      <c r="D35" s="457">
        <v>51</v>
      </c>
      <c r="E35" s="751"/>
      <c r="F35" s="751"/>
      <c r="G35" s="751"/>
      <c r="H35" s="902">
        <f t="shared" ref="H35:H44" si="4">0.75*(H22+H9)</f>
        <v>0</v>
      </c>
      <c r="I35" s="903">
        <f t="shared" ref="I35:I44" si="5">I9+I22</f>
        <v>0</v>
      </c>
      <c r="J35" s="902">
        <f t="shared" ref="J35:J45" si="6">SUM(E35:I35)</f>
        <v>0</v>
      </c>
      <c r="K35" s="904"/>
      <c r="L35" s="905">
        <f t="shared" ref="L35:L44" si="7">J35-K35</f>
        <v>0</v>
      </c>
      <c r="M35" s="518"/>
    </row>
    <row r="36" spans="2:13" x14ac:dyDescent="0.2">
      <c r="B36" s="736" t="s">
        <v>803</v>
      </c>
      <c r="C36" s="456"/>
      <c r="D36" s="457">
        <v>52</v>
      </c>
      <c r="E36" s="751"/>
      <c r="F36" s="751"/>
      <c r="G36" s="751"/>
      <c r="H36" s="902">
        <f t="shared" si="4"/>
        <v>0</v>
      </c>
      <c r="I36" s="903">
        <f t="shared" si="5"/>
        <v>0</v>
      </c>
      <c r="J36" s="902">
        <f t="shared" si="6"/>
        <v>0</v>
      </c>
      <c r="K36" s="904"/>
      <c r="L36" s="905">
        <f>J36-K36</f>
        <v>0</v>
      </c>
      <c r="M36" s="518"/>
    </row>
    <row r="37" spans="2:13" x14ac:dyDescent="0.2">
      <c r="B37" s="736" t="s">
        <v>371</v>
      </c>
      <c r="C37" s="456"/>
      <c r="D37" s="457">
        <v>53</v>
      </c>
      <c r="E37" s="751"/>
      <c r="F37" s="751"/>
      <c r="G37" s="751"/>
      <c r="H37" s="902">
        <f t="shared" si="4"/>
        <v>0</v>
      </c>
      <c r="I37" s="903">
        <f t="shared" si="5"/>
        <v>0</v>
      </c>
      <c r="J37" s="902">
        <f t="shared" si="6"/>
        <v>0</v>
      </c>
      <c r="K37" s="904"/>
      <c r="L37" s="905">
        <f t="shared" si="7"/>
        <v>0</v>
      </c>
      <c r="M37" s="518"/>
    </row>
    <row r="38" spans="2:13" x14ac:dyDescent="0.2">
      <c r="B38" s="736" t="s">
        <v>1198</v>
      </c>
      <c r="C38" s="456"/>
      <c r="D38" s="457">
        <v>54</v>
      </c>
      <c r="E38" s="751"/>
      <c r="F38" s="901">
        <f>0.15*(F25+F12)</f>
        <v>0</v>
      </c>
      <c r="G38" s="901">
        <f>0.25*(G25+G12)</f>
        <v>0</v>
      </c>
      <c r="H38" s="905">
        <f t="shared" si="4"/>
        <v>0</v>
      </c>
      <c r="I38" s="905">
        <f t="shared" si="5"/>
        <v>0</v>
      </c>
      <c r="J38" s="905">
        <f t="shared" si="6"/>
        <v>0</v>
      </c>
      <c r="K38" s="905"/>
      <c r="L38" s="905">
        <f t="shared" si="7"/>
        <v>0</v>
      </c>
      <c r="M38" s="518"/>
    </row>
    <row r="39" spans="2:13" x14ac:dyDescent="0.2">
      <c r="B39" s="736" t="s">
        <v>921</v>
      </c>
      <c r="C39" s="456"/>
      <c r="D39" s="457">
        <v>55</v>
      </c>
      <c r="E39" s="751"/>
      <c r="F39" s="751"/>
      <c r="G39" s="757">
        <f>0.1*(G26+G13)</f>
        <v>0</v>
      </c>
      <c r="H39" s="902">
        <f t="shared" si="4"/>
        <v>0</v>
      </c>
      <c r="I39" s="903">
        <f t="shared" si="5"/>
        <v>0</v>
      </c>
      <c r="J39" s="902">
        <f t="shared" si="6"/>
        <v>0</v>
      </c>
      <c r="K39" s="904"/>
      <c r="L39" s="905">
        <f>J39-K39</f>
        <v>0</v>
      </c>
      <c r="M39" s="518"/>
    </row>
    <row r="40" spans="2:13" x14ac:dyDescent="0.2">
      <c r="B40" s="736" t="s">
        <v>1388</v>
      </c>
      <c r="C40" s="456"/>
      <c r="D40" s="457">
        <v>56</v>
      </c>
      <c r="E40" s="751"/>
      <c r="F40" s="751"/>
      <c r="G40" s="751"/>
      <c r="H40" s="902">
        <f t="shared" si="4"/>
        <v>0</v>
      </c>
      <c r="I40" s="903">
        <f t="shared" si="5"/>
        <v>0</v>
      </c>
      <c r="J40" s="902">
        <f t="shared" si="6"/>
        <v>0</v>
      </c>
      <c r="K40" s="904"/>
      <c r="L40" s="905">
        <f t="shared" si="7"/>
        <v>0</v>
      </c>
      <c r="M40" s="518"/>
    </row>
    <row r="41" spans="2:13" x14ac:dyDescent="0.2">
      <c r="B41" s="736" t="s">
        <v>1389</v>
      </c>
      <c r="C41" s="456"/>
      <c r="D41" s="457">
        <v>57</v>
      </c>
      <c r="E41" s="751"/>
      <c r="F41" s="751"/>
      <c r="G41" s="751"/>
      <c r="H41" s="902">
        <f>0.75*(H28+H15)</f>
        <v>0</v>
      </c>
      <c r="I41" s="903">
        <f>I15+I28</f>
        <v>0</v>
      </c>
      <c r="J41" s="902">
        <f t="shared" si="6"/>
        <v>0</v>
      </c>
      <c r="K41" s="904"/>
      <c r="L41" s="905">
        <f t="shared" si="7"/>
        <v>0</v>
      </c>
      <c r="M41" s="518"/>
    </row>
    <row r="42" spans="2:13" x14ac:dyDescent="0.2">
      <c r="B42" s="736" t="s">
        <v>1517</v>
      </c>
      <c r="C42" s="456"/>
      <c r="D42" s="457">
        <v>58</v>
      </c>
      <c r="E42" s="751"/>
      <c r="F42" s="751"/>
      <c r="G42" s="751"/>
      <c r="H42" s="902">
        <f>0.75*(H29+H16)</f>
        <v>0</v>
      </c>
      <c r="I42" s="903">
        <f>I16+I29</f>
        <v>0</v>
      </c>
      <c r="J42" s="902">
        <f t="shared" si="6"/>
        <v>0</v>
      </c>
      <c r="K42" s="904"/>
      <c r="L42" s="905">
        <f t="shared" si="7"/>
        <v>0</v>
      </c>
      <c r="M42" s="518"/>
    </row>
    <row r="43" spans="2:13" x14ac:dyDescent="0.2">
      <c r="B43" s="736" t="s">
        <v>812</v>
      </c>
      <c r="C43" s="736"/>
      <c r="D43" s="457">
        <v>59</v>
      </c>
      <c r="E43" s="751"/>
      <c r="F43" s="751"/>
      <c r="G43" s="757">
        <f>0.1*(G30+G17)</f>
        <v>0</v>
      </c>
      <c r="H43" s="902">
        <f t="shared" si="4"/>
        <v>0</v>
      </c>
      <c r="I43" s="903">
        <f t="shared" si="5"/>
        <v>0</v>
      </c>
      <c r="J43" s="902">
        <f t="shared" si="6"/>
        <v>0</v>
      </c>
      <c r="K43" s="904"/>
      <c r="L43" s="905">
        <f t="shared" si="7"/>
        <v>0</v>
      </c>
      <c r="M43" s="518"/>
    </row>
    <row r="44" spans="2:13" x14ac:dyDescent="0.2">
      <c r="B44" s="736" t="s">
        <v>1303</v>
      </c>
      <c r="C44" s="736"/>
      <c r="D44" s="457">
        <v>60</v>
      </c>
      <c r="E44" s="751"/>
      <c r="F44" s="751"/>
      <c r="G44" s="757">
        <f>0.1*(G31+G18)</f>
        <v>0</v>
      </c>
      <c r="H44" s="902">
        <f t="shared" si="4"/>
        <v>0</v>
      </c>
      <c r="I44" s="903">
        <f t="shared" si="5"/>
        <v>0</v>
      </c>
      <c r="J44" s="902">
        <f t="shared" si="6"/>
        <v>0</v>
      </c>
      <c r="K44" s="904"/>
      <c r="L44" s="905">
        <f t="shared" si="7"/>
        <v>0</v>
      </c>
      <c r="M44" s="518"/>
    </row>
    <row r="45" spans="2:13" x14ac:dyDescent="0.2">
      <c r="B45" s="460" t="s">
        <v>492</v>
      </c>
      <c r="C45" s="261"/>
      <c r="D45" s="234">
        <v>69</v>
      </c>
      <c r="E45" s="517"/>
      <c r="F45" s="94">
        <f>SUM(F35:F44)</f>
        <v>0</v>
      </c>
      <c r="G45" s="94">
        <f>SUM(G35:G44)</f>
        <v>0</v>
      </c>
      <c r="H45" s="94">
        <f>SUM(H35:H44)</f>
        <v>0</v>
      </c>
      <c r="I45" s="94">
        <f>SUM(I35:I44)</f>
        <v>0</v>
      </c>
      <c r="J45" s="94">
        <f t="shared" si="6"/>
        <v>0</v>
      </c>
      <c r="K45" s="94">
        <f>SUM(K35:K44)</f>
        <v>0</v>
      </c>
      <c r="L45" s="857">
        <f>SUM(L35:L44)</f>
        <v>0</v>
      </c>
      <c r="M45" s="518"/>
    </row>
    <row r="46" spans="2:13" x14ac:dyDescent="0.2">
      <c r="E46" s="317"/>
      <c r="F46" s="317"/>
      <c r="G46" s="317"/>
      <c r="H46" s="317"/>
      <c r="I46" s="317"/>
      <c r="J46" s="267"/>
      <c r="K46" s="267"/>
      <c r="L46" s="267"/>
      <c r="M46" s="430"/>
    </row>
    <row r="47" spans="2:13" x14ac:dyDescent="0.2">
      <c r="B47" s="206" t="s">
        <v>316</v>
      </c>
      <c r="E47" s="317"/>
      <c r="F47" s="317"/>
      <c r="G47" s="317"/>
      <c r="H47" s="317"/>
      <c r="I47" s="317"/>
      <c r="J47" s="267"/>
      <c r="K47" s="267"/>
      <c r="L47" s="267"/>
      <c r="M47" s="430"/>
    </row>
    <row r="48" spans="2:13" x14ac:dyDescent="0.2">
      <c r="B48" s="736" t="s">
        <v>804</v>
      </c>
      <c r="C48" s="456"/>
      <c r="D48" s="457">
        <v>71</v>
      </c>
      <c r="E48" s="751"/>
      <c r="F48" s="751"/>
      <c r="G48" s="751"/>
      <c r="H48" s="751"/>
      <c r="I48" s="751"/>
      <c r="J48" s="757">
        <f>J9+J22-J35</f>
        <v>0</v>
      </c>
      <c r="K48" s="757">
        <f>K9+K22-K35</f>
        <v>0</v>
      </c>
      <c r="L48" s="757">
        <f>L9+L22-L35</f>
        <v>0</v>
      </c>
      <c r="M48" s="518"/>
    </row>
    <row r="49" spans="2:13" x14ac:dyDescent="0.2">
      <c r="B49" s="736" t="s">
        <v>803</v>
      </c>
      <c r="C49" s="456"/>
      <c r="D49" s="457">
        <v>72</v>
      </c>
      <c r="E49" s="751"/>
      <c r="F49" s="751"/>
      <c r="G49" s="751"/>
      <c r="H49" s="751"/>
      <c r="I49" s="751"/>
      <c r="J49" s="757">
        <f t="shared" ref="J49:L57" si="8">J10+J23-J36</f>
        <v>0</v>
      </c>
      <c r="K49" s="757">
        <f t="shared" si="8"/>
        <v>0</v>
      </c>
      <c r="L49" s="757">
        <f t="shared" si="8"/>
        <v>0</v>
      </c>
      <c r="M49" s="518"/>
    </row>
    <row r="50" spans="2:13" x14ac:dyDescent="0.2">
      <c r="B50" s="736" t="s">
        <v>371</v>
      </c>
      <c r="C50" s="456"/>
      <c r="D50" s="457">
        <v>73</v>
      </c>
      <c r="E50" s="751"/>
      <c r="F50" s="751"/>
      <c r="G50" s="751"/>
      <c r="H50" s="751"/>
      <c r="I50" s="751"/>
      <c r="J50" s="757">
        <f>J11+J24-J37</f>
        <v>0</v>
      </c>
      <c r="K50" s="757">
        <f t="shared" si="8"/>
        <v>0</v>
      </c>
      <c r="L50" s="757">
        <f t="shared" si="8"/>
        <v>0</v>
      </c>
      <c r="M50" s="518"/>
    </row>
    <row r="51" spans="2:13" x14ac:dyDescent="0.2">
      <c r="B51" s="736" t="s">
        <v>1198</v>
      </c>
      <c r="C51" s="456"/>
      <c r="D51" s="457">
        <v>74</v>
      </c>
      <c r="E51" s="751"/>
      <c r="F51" s="751"/>
      <c r="G51" s="751"/>
      <c r="H51" s="751"/>
      <c r="I51" s="751"/>
      <c r="J51" s="858">
        <f>J12+J25-J38</f>
        <v>0</v>
      </c>
      <c r="K51" s="757">
        <f t="shared" si="8"/>
        <v>0</v>
      </c>
      <c r="L51" s="757">
        <f t="shared" si="8"/>
        <v>0</v>
      </c>
      <c r="M51" s="518"/>
    </row>
    <row r="52" spans="2:13" x14ac:dyDescent="0.2">
      <c r="B52" s="736" t="s">
        <v>921</v>
      </c>
      <c r="C52" s="456"/>
      <c r="D52" s="457">
        <v>75</v>
      </c>
      <c r="E52" s="751"/>
      <c r="F52" s="751"/>
      <c r="G52" s="751"/>
      <c r="H52" s="751"/>
      <c r="I52" s="751"/>
      <c r="J52" s="757">
        <f t="shared" si="8"/>
        <v>0</v>
      </c>
      <c r="K52" s="757">
        <f t="shared" si="8"/>
        <v>0</v>
      </c>
      <c r="L52" s="757">
        <f t="shared" si="8"/>
        <v>0</v>
      </c>
      <c r="M52" s="518"/>
    </row>
    <row r="53" spans="2:13" x14ac:dyDescent="0.2">
      <c r="B53" s="736" t="s">
        <v>1388</v>
      </c>
      <c r="C53" s="456"/>
      <c r="D53" s="457">
        <v>76</v>
      </c>
      <c r="E53" s="751"/>
      <c r="F53" s="751"/>
      <c r="G53" s="751"/>
      <c r="H53" s="751"/>
      <c r="I53" s="751"/>
      <c r="J53" s="757">
        <f t="shared" si="8"/>
        <v>0</v>
      </c>
      <c r="K53" s="757">
        <f t="shared" si="8"/>
        <v>0</v>
      </c>
      <c r="L53" s="757">
        <f t="shared" si="8"/>
        <v>0</v>
      </c>
      <c r="M53" s="518"/>
    </row>
    <row r="54" spans="2:13" x14ac:dyDescent="0.2">
      <c r="B54" s="736" t="s">
        <v>1074</v>
      </c>
      <c r="C54" s="456"/>
      <c r="D54" s="457">
        <v>77</v>
      </c>
      <c r="E54" s="751"/>
      <c r="F54" s="751"/>
      <c r="G54" s="751"/>
      <c r="H54" s="751"/>
      <c r="I54" s="751"/>
      <c r="J54" s="757">
        <f t="shared" si="8"/>
        <v>0</v>
      </c>
      <c r="K54" s="757">
        <f t="shared" si="8"/>
        <v>0</v>
      </c>
      <c r="L54" s="757">
        <f t="shared" si="8"/>
        <v>0</v>
      </c>
      <c r="M54" s="518"/>
    </row>
    <row r="55" spans="2:13" x14ac:dyDescent="0.2">
      <c r="B55" s="736" t="s">
        <v>1517</v>
      </c>
      <c r="C55" s="456"/>
      <c r="D55" s="457">
        <v>78</v>
      </c>
      <c r="E55" s="751"/>
      <c r="F55" s="751"/>
      <c r="G55" s="751"/>
      <c r="H55" s="751"/>
      <c r="I55" s="751"/>
      <c r="J55" s="858">
        <f t="shared" si="8"/>
        <v>0</v>
      </c>
      <c r="K55" s="757">
        <f t="shared" si="8"/>
        <v>0</v>
      </c>
      <c r="L55" s="757">
        <f>L16+L29-L42</f>
        <v>0</v>
      </c>
      <c r="M55" s="518"/>
    </row>
    <row r="56" spans="2:13" x14ac:dyDescent="0.2">
      <c r="B56" s="736" t="s">
        <v>812</v>
      </c>
      <c r="C56" s="736"/>
      <c r="D56" s="457">
        <v>79</v>
      </c>
      <c r="E56" s="751"/>
      <c r="F56" s="751"/>
      <c r="G56" s="751"/>
      <c r="H56" s="751"/>
      <c r="I56" s="751"/>
      <c r="J56" s="757">
        <f t="shared" si="8"/>
        <v>0</v>
      </c>
      <c r="K56" s="757">
        <f t="shared" si="8"/>
        <v>0</v>
      </c>
      <c r="L56" s="757">
        <f t="shared" si="8"/>
        <v>0</v>
      </c>
      <c r="M56" s="518"/>
    </row>
    <row r="57" spans="2:13" x14ac:dyDescent="0.2">
      <c r="B57" s="736" t="s">
        <v>1303</v>
      </c>
      <c r="C57" s="736"/>
      <c r="D57" s="457">
        <v>80</v>
      </c>
      <c r="E57" s="751"/>
      <c r="F57" s="751"/>
      <c r="G57" s="751"/>
      <c r="H57" s="751"/>
      <c r="I57" s="751"/>
      <c r="J57" s="757">
        <f t="shared" si="8"/>
        <v>0</v>
      </c>
      <c r="K57" s="757">
        <f t="shared" si="8"/>
        <v>0</v>
      </c>
      <c r="L57" s="757">
        <f t="shared" si="8"/>
        <v>0</v>
      </c>
      <c r="M57" s="518"/>
    </row>
    <row r="58" spans="2:13" x14ac:dyDescent="0.2">
      <c r="B58" s="460" t="s">
        <v>843</v>
      </c>
      <c r="C58" s="261"/>
      <c r="D58" s="234">
        <v>89</v>
      </c>
      <c r="E58" s="517"/>
      <c r="F58" s="517"/>
      <c r="G58" s="517"/>
      <c r="H58" s="517"/>
      <c r="I58" s="517"/>
      <c r="J58" s="94">
        <f>SUM(J48:J57)</f>
        <v>0</v>
      </c>
      <c r="K58" s="94">
        <f>SUM(K48:K57)</f>
        <v>0</v>
      </c>
      <c r="L58" s="94">
        <f>SUM(L48:L57)</f>
        <v>0</v>
      </c>
      <c r="M58" s="518"/>
    </row>
    <row r="59" spans="2:13" x14ac:dyDescent="0.2">
      <c r="E59" s="189"/>
      <c r="F59" s="189"/>
      <c r="G59" s="189"/>
      <c r="H59" s="189"/>
      <c r="I59" s="189"/>
      <c r="J59" s="189"/>
      <c r="K59" s="189"/>
      <c r="L59" s="189"/>
      <c r="M59" s="189"/>
    </row>
    <row r="60" spans="2:13" x14ac:dyDescent="0.2">
      <c r="B60" s="465" t="s">
        <v>749</v>
      </c>
      <c r="E60" s="189"/>
      <c r="F60" s="189"/>
      <c r="G60" s="189"/>
      <c r="H60" s="189"/>
      <c r="I60" s="189"/>
      <c r="J60" s="189"/>
      <c r="K60" s="189"/>
      <c r="L60" s="189"/>
      <c r="M60" s="189"/>
    </row>
    <row r="61" spans="2:13" x14ac:dyDescent="0.2">
      <c r="B61" s="744" t="s">
        <v>167</v>
      </c>
      <c r="E61" s="189"/>
      <c r="F61" s="189"/>
      <c r="G61" s="189"/>
      <c r="H61" s="189"/>
      <c r="I61" s="189"/>
      <c r="J61" s="189"/>
      <c r="K61" s="189"/>
      <c r="L61" s="189"/>
      <c r="M61" s="189"/>
    </row>
    <row r="62" spans="2:13" x14ac:dyDescent="0.2">
      <c r="E62" s="189"/>
      <c r="F62" s="189"/>
      <c r="G62" s="189"/>
      <c r="H62" s="189"/>
      <c r="I62" s="189"/>
      <c r="J62" s="189"/>
      <c r="K62" s="189"/>
      <c r="L62" s="189"/>
      <c r="M62" s="189"/>
    </row>
  </sheetData>
  <sheetProtection password="E47D" sheet="1" objects="1" scenarios="1"/>
  <mergeCells count="2">
    <mergeCell ref="D5:D6"/>
    <mergeCell ref="M5:M6"/>
  </mergeCells>
  <phoneticPr fontId="2" type="noConversion"/>
  <pageMargins left="0.25" right="0.25" top="0.75" bottom="0.75" header="0.5" footer="0.5"/>
  <pageSetup paperSize="9" scale="52" orientation="landscape" r:id="rId1"/>
  <headerFooter alignWithMargins="0">
    <oddFooter>&amp;L&amp;A&amp;R&amp;P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N81"/>
  <sheetViews>
    <sheetView showGridLines="0" zoomScale="75" zoomScaleNormal="75" zoomScaleSheetLayoutView="80" workbookViewId="0">
      <pane ySplit="7" topLeftCell="A53" activePane="bottomLeft" state="frozen"/>
      <selection activeCell="C6" sqref="C6"/>
      <selection pane="bottomLeft" activeCell="B1" sqref="B1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48.7109375" style="189" customWidth="1"/>
    <col min="5" max="5" width="5.7109375" style="189" customWidth="1"/>
    <col min="6" max="7" width="14.5703125" style="212" customWidth="1"/>
    <col min="8" max="8" width="1.42578125" style="189" customWidth="1"/>
    <col min="9" max="10" width="14.5703125" style="212" customWidth="1"/>
    <col min="11" max="11" width="1.5703125" style="189" customWidth="1"/>
    <col min="12" max="13" width="14.5703125" style="212" customWidth="1"/>
    <col min="14" max="14" width="7.5703125" style="189" customWidth="1"/>
    <col min="15" max="16384" width="9.140625" style="189"/>
  </cols>
  <sheetData>
    <row r="1" spans="1:14" ht="15.75" x14ac:dyDescent="0.25">
      <c r="A1" s="43" t="str">
        <f ca="1">RIGHT(CELL("filename",A2),LEN(CELL("filename",A2))-FIND("]",CELL("filename",A2)))</f>
        <v>Form 51</v>
      </c>
      <c r="B1" s="184" t="str">
        <f ca="1">INDEX(TOC!$B$5:$G$54,MATCH(TEXT(A1,0),TOC!$B$5:$B$54,0),6)</f>
        <v>Form 51 - Counterparty Analysis - Receivables/ Payables for Major Agents, Brokers, Policyholders, Reinsurers and TPAs</v>
      </c>
      <c r="C1" s="186"/>
      <c r="D1" s="186"/>
      <c r="E1" s="187"/>
      <c r="F1" s="188"/>
      <c r="G1" s="188"/>
      <c r="I1" s="188"/>
      <c r="J1" s="188"/>
      <c r="L1" s="188"/>
      <c r="M1" s="188"/>
      <c r="N1" s="187"/>
    </row>
    <row r="2" spans="1:14" ht="15.75" x14ac:dyDescent="0.25">
      <c r="B2" s="190" t="str">
        <f>"Company: "&amp;CVR!G10</f>
        <v xml:space="preserve">Company: </v>
      </c>
      <c r="C2" s="192"/>
      <c r="D2" s="192"/>
      <c r="E2" s="193"/>
      <c r="F2" s="194"/>
      <c r="G2" s="194"/>
      <c r="I2" s="194"/>
      <c r="J2" s="194"/>
      <c r="L2" s="194"/>
      <c r="M2" s="194"/>
      <c r="N2" s="193"/>
    </row>
    <row r="3" spans="1:14" x14ac:dyDescent="0.2">
      <c r="B3" s="195" t="str">
        <f>"Reporting Period: "&amp;CVR!G12&amp;", "&amp;CVR!G13</f>
        <v xml:space="preserve">Reporting Period: , </v>
      </c>
      <c r="C3" s="238"/>
      <c r="D3" s="238"/>
      <c r="E3" s="195"/>
      <c r="F3" s="197"/>
      <c r="G3" s="197"/>
      <c r="H3" s="197"/>
      <c r="I3" s="197"/>
      <c r="J3" s="197"/>
      <c r="K3" s="197"/>
      <c r="L3" s="197"/>
      <c r="M3" s="213" t="s">
        <v>1101</v>
      </c>
      <c r="N3" s="195"/>
    </row>
    <row r="4" spans="1:14" x14ac:dyDescent="0.2">
      <c r="B4" s="190"/>
      <c r="C4" s="192"/>
      <c r="D4" s="192"/>
      <c r="E4" s="190"/>
      <c r="F4" s="200"/>
      <c r="G4" s="200"/>
      <c r="I4" s="200"/>
      <c r="J4" s="200"/>
      <c r="L4" s="200"/>
      <c r="M4" s="200"/>
      <c r="N4" s="190"/>
    </row>
    <row r="5" spans="1:14" ht="25.5" x14ac:dyDescent="0.2">
      <c r="B5" s="942" t="s">
        <v>226</v>
      </c>
      <c r="C5" s="949"/>
      <c r="D5" s="943"/>
      <c r="E5" s="925" t="s">
        <v>1194</v>
      </c>
      <c r="F5" s="522" t="s">
        <v>244</v>
      </c>
      <c r="G5" s="522"/>
      <c r="H5" s="523"/>
      <c r="I5" s="522" t="s">
        <v>365</v>
      </c>
      <c r="J5" s="522"/>
      <c r="K5" s="523"/>
      <c r="L5" s="522" t="s">
        <v>470</v>
      </c>
      <c r="M5" s="299"/>
      <c r="N5" s="925" t="s">
        <v>1235</v>
      </c>
    </row>
    <row r="6" spans="1:14" ht="25.5" x14ac:dyDescent="0.2">
      <c r="B6" s="944"/>
      <c r="C6" s="950"/>
      <c r="D6" s="945"/>
      <c r="E6" s="930"/>
      <c r="F6" s="241" t="s">
        <v>1518</v>
      </c>
      <c r="G6" s="241" t="s">
        <v>1519</v>
      </c>
      <c r="H6" s="201"/>
      <c r="I6" s="241" t="s">
        <v>1518</v>
      </c>
      <c r="J6" s="241" t="s">
        <v>1519</v>
      </c>
      <c r="K6" s="201"/>
      <c r="L6" s="241" t="s">
        <v>1518</v>
      </c>
      <c r="M6" s="241" t="s">
        <v>1519</v>
      </c>
      <c r="N6" s="930"/>
    </row>
    <row r="7" spans="1:14" x14ac:dyDescent="0.2">
      <c r="B7" s="504" t="s">
        <v>1394</v>
      </c>
      <c r="C7" s="524"/>
      <c r="D7" s="525"/>
      <c r="E7" s="926"/>
      <c r="F7" s="240" t="s">
        <v>1395</v>
      </c>
      <c r="G7" s="240" t="s">
        <v>1397</v>
      </c>
      <c r="H7" s="201"/>
      <c r="I7" s="240" t="s">
        <v>1396</v>
      </c>
      <c r="J7" s="240" t="s">
        <v>57</v>
      </c>
      <c r="K7" s="201"/>
      <c r="L7" s="240" t="s">
        <v>730</v>
      </c>
      <c r="M7" s="240" t="s">
        <v>1296</v>
      </c>
      <c r="N7" s="926"/>
    </row>
    <row r="8" spans="1:14" x14ac:dyDescent="0.2">
      <c r="B8" s="246"/>
      <c r="C8" s="247"/>
      <c r="D8" s="247"/>
      <c r="E8" s="246"/>
      <c r="F8" s="249"/>
      <c r="G8" s="249"/>
      <c r="I8" s="249"/>
      <c r="J8" s="249"/>
      <c r="L8" s="249"/>
      <c r="M8" s="249"/>
      <c r="N8" s="246"/>
    </row>
    <row r="9" spans="1:14" x14ac:dyDescent="0.2">
      <c r="B9" s="250" t="s">
        <v>1336</v>
      </c>
      <c r="C9" s="247"/>
      <c r="D9" s="247"/>
      <c r="E9" s="246"/>
      <c r="F9" s="249"/>
      <c r="G9" s="249"/>
      <c r="H9" s="249"/>
      <c r="I9" s="249"/>
      <c r="J9" s="249"/>
      <c r="L9" s="249"/>
      <c r="M9" s="249"/>
      <c r="N9" s="246"/>
    </row>
    <row r="10" spans="1:14" x14ac:dyDescent="0.2">
      <c r="B10" s="526">
        <v>1</v>
      </c>
      <c r="C10" s="947"/>
      <c r="D10" s="948"/>
      <c r="E10" s="457">
        <v>11</v>
      </c>
      <c r="F10" s="750"/>
      <c r="G10" s="750"/>
      <c r="H10" s="249"/>
      <c r="I10" s="750"/>
      <c r="J10" s="750"/>
      <c r="L10" s="527">
        <f>SUM(F10,I10)</f>
        <v>0</v>
      </c>
      <c r="M10" s="527">
        <f t="shared" ref="M10:M20" si="0">SUM(G10,J10)</f>
        <v>0</v>
      </c>
      <c r="N10" s="528"/>
    </row>
    <row r="11" spans="1:14" x14ac:dyDescent="0.2">
      <c r="B11" s="526">
        <v>2</v>
      </c>
      <c r="C11" s="947"/>
      <c r="D11" s="948"/>
      <c r="E11" s="457">
        <v>12</v>
      </c>
      <c r="F11" s="750"/>
      <c r="G11" s="750"/>
      <c r="H11" s="249"/>
      <c r="I11" s="750"/>
      <c r="J11" s="750"/>
      <c r="L11" s="527">
        <f t="shared" ref="L11:L20" si="1">SUM(F11,I11)</f>
        <v>0</v>
      </c>
      <c r="M11" s="527">
        <f t="shared" si="0"/>
        <v>0</v>
      </c>
      <c r="N11" s="528"/>
    </row>
    <row r="12" spans="1:14" x14ac:dyDescent="0.2">
      <c r="B12" s="526">
        <v>3</v>
      </c>
      <c r="C12" s="947"/>
      <c r="D12" s="948"/>
      <c r="E12" s="457">
        <v>13</v>
      </c>
      <c r="F12" s="750"/>
      <c r="G12" s="750"/>
      <c r="H12" s="249"/>
      <c r="I12" s="750"/>
      <c r="J12" s="750"/>
      <c r="L12" s="527">
        <f t="shared" si="1"/>
        <v>0</v>
      </c>
      <c r="M12" s="527">
        <f t="shared" si="0"/>
        <v>0</v>
      </c>
      <c r="N12" s="528"/>
    </row>
    <row r="13" spans="1:14" x14ac:dyDescent="0.2">
      <c r="B13" s="526">
        <v>4</v>
      </c>
      <c r="C13" s="947"/>
      <c r="D13" s="948"/>
      <c r="E13" s="457">
        <v>14</v>
      </c>
      <c r="F13" s="750"/>
      <c r="G13" s="750"/>
      <c r="H13" s="249"/>
      <c r="I13" s="750"/>
      <c r="J13" s="750"/>
      <c r="L13" s="527">
        <f t="shared" si="1"/>
        <v>0</v>
      </c>
      <c r="M13" s="527">
        <f t="shared" si="0"/>
        <v>0</v>
      </c>
      <c r="N13" s="528"/>
    </row>
    <row r="14" spans="1:14" x14ac:dyDescent="0.2">
      <c r="B14" s="526">
        <v>5</v>
      </c>
      <c r="C14" s="947"/>
      <c r="D14" s="948"/>
      <c r="E14" s="457">
        <v>15</v>
      </c>
      <c r="F14" s="750"/>
      <c r="G14" s="750"/>
      <c r="H14" s="249"/>
      <c r="I14" s="750"/>
      <c r="J14" s="750"/>
      <c r="L14" s="527">
        <f t="shared" si="1"/>
        <v>0</v>
      </c>
      <c r="M14" s="527">
        <f t="shared" si="0"/>
        <v>0</v>
      </c>
      <c r="N14" s="528"/>
    </row>
    <row r="15" spans="1:14" x14ac:dyDescent="0.2">
      <c r="B15" s="507">
        <v>6</v>
      </c>
      <c r="C15" s="947"/>
      <c r="D15" s="948"/>
      <c r="E15" s="457">
        <v>16</v>
      </c>
      <c r="F15" s="750"/>
      <c r="G15" s="750"/>
      <c r="H15" s="249"/>
      <c r="I15" s="750"/>
      <c r="J15" s="750"/>
      <c r="L15" s="527">
        <f t="shared" si="1"/>
        <v>0</v>
      </c>
      <c r="M15" s="527">
        <f t="shared" si="0"/>
        <v>0</v>
      </c>
      <c r="N15" s="528"/>
    </row>
    <row r="16" spans="1:14" x14ac:dyDescent="0.2">
      <c r="B16" s="507">
        <v>7</v>
      </c>
      <c r="C16" s="947"/>
      <c r="D16" s="948"/>
      <c r="E16" s="457">
        <v>17</v>
      </c>
      <c r="F16" s="750"/>
      <c r="G16" s="750"/>
      <c r="H16" s="249"/>
      <c r="I16" s="750"/>
      <c r="J16" s="750"/>
      <c r="L16" s="527">
        <f t="shared" si="1"/>
        <v>0</v>
      </c>
      <c r="M16" s="527">
        <f t="shared" si="0"/>
        <v>0</v>
      </c>
      <c r="N16" s="528"/>
    </row>
    <row r="17" spans="2:14" x14ac:dyDescent="0.2">
      <c r="B17" s="507">
        <v>8</v>
      </c>
      <c r="C17" s="947"/>
      <c r="D17" s="948"/>
      <c r="E17" s="457">
        <v>18</v>
      </c>
      <c r="F17" s="750"/>
      <c r="G17" s="750"/>
      <c r="H17" s="249"/>
      <c r="I17" s="750"/>
      <c r="J17" s="750"/>
      <c r="L17" s="527">
        <f t="shared" si="1"/>
        <v>0</v>
      </c>
      <c r="M17" s="527">
        <f t="shared" si="0"/>
        <v>0</v>
      </c>
      <c r="N17" s="528"/>
    </row>
    <row r="18" spans="2:14" x14ac:dyDescent="0.2">
      <c r="B18" s="507">
        <v>9</v>
      </c>
      <c r="C18" s="947"/>
      <c r="D18" s="948"/>
      <c r="E18" s="457">
        <v>19</v>
      </c>
      <c r="F18" s="750"/>
      <c r="G18" s="750"/>
      <c r="H18" s="249"/>
      <c r="I18" s="750"/>
      <c r="J18" s="750"/>
      <c r="L18" s="527">
        <f t="shared" si="1"/>
        <v>0</v>
      </c>
      <c r="M18" s="527">
        <f t="shared" si="0"/>
        <v>0</v>
      </c>
      <c r="N18" s="528"/>
    </row>
    <row r="19" spans="2:14" x14ac:dyDescent="0.2">
      <c r="B19" s="507">
        <v>10</v>
      </c>
      <c r="C19" s="529" t="s">
        <v>1297</v>
      </c>
      <c r="D19" s="459"/>
      <c r="E19" s="457">
        <v>20</v>
      </c>
      <c r="F19" s="750"/>
      <c r="G19" s="750"/>
      <c r="H19" s="249"/>
      <c r="I19" s="750"/>
      <c r="J19" s="750"/>
      <c r="L19" s="527">
        <f t="shared" si="1"/>
        <v>0</v>
      </c>
      <c r="M19" s="527">
        <f t="shared" si="0"/>
        <v>0</v>
      </c>
      <c r="N19" s="528"/>
    </row>
    <row r="20" spans="2:14" x14ac:dyDescent="0.2">
      <c r="B20" s="460" t="s">
        <v>1014</v>
      </c>
      <c r="C20" s="275"/>
      <c r="D20" s="261"/>
      <c r="E20" s="234">
        <v>29</v>
      </c>
      <c r="F20" s="107">
        <f>SUM(F10:F19)</f>
        <v>0</v>
      </c>
      <c r="G20" s="107">
        <f>SUM(G10:G19)</f>
        <v>0</v>
      </c>
      <c r="H20" s="249"/>
      <c r="I20" s="107">
        <f>SUM(I10:I19)</f>
        <v>0</v>
      </c>
      <c r="J20" s="107">
        <f>SUM(J10:J19)</f>
        <v>0</v>
      </c>
      <c r="L20" s="107">
        <f t="shared" si="1"/>
        <v>0</v>
      </c>
      <c r="M20" s="107">
        <f t="shared" si="0"/>
        <v>0</v>
      </c>
      <c r="N20" s="211" t="s">
        <v>81</v>
      </c>
    </row>
    <row r="21" spans="2:14" x14ac:dyDescent="0.2">
      <c r="C21" s="189"/>
      <c r="F21" s="189"/>
      <c r="G21" s="189"/>
      <c r="I21" s="189"/>
      <c r="J21" s="189"/>
      <c r="L21" s="189"/>
      <c r="M21" s="189"/>
    </row>
    <row r="22" spans="2:14" x14ac:dyDescent="0.2">
      <c r="B22" s="250" t="s">
        <v>1337</v>
      </c>
      <c r="C22" s="247"/>
      <c r="D22" s="247"/>
      <c r="E22" s="246"/>
      <c r="F22" s="249"/>
      <c r="G22" s="249"/>
      <c r="H22" s="249"/>
      <c r="I22" s="249"/>
      <c r="J22" s="249"/>
      <c r="L22" s="249"/>
      <c r="M22" s="249"/>
      <c r="N22" s="246"/>
    </row>
    <row r="23" spans="2:14" x14ac:dyDescent="0.2">
      <c r="B23" s="526">
        <v>1</v>
      </c>
      <c r="C23" s="947"/>
      <c r="D23" s="948"/>
      <c r="E23" s="457">
        <v>31</v>
      </c>
      <c r="F23" s="750"/>
      <c r="G23" s="750"/>
      <c r="H23" s="249"/>
      <c r="I23" s="750"/>
      <c r="J23" s="750"/>
      <c r="L23" s="527">
        <f>SUM(F23,I23)</f>
        <v>0</v>
      </c>
      <c r="M23" s="527">
        <f t="shared" ref="M23:M33" si="2">SUM(G23,J23)</f>
        <v>0</v>
      </c>
      <c r="N23" s="528"/>
    </row>
    <row r="24" spans="2:14" x14ac:dyDescent="0.2">
      <c r="B24" s="526">
        <v>2</v>
      </c>
      <c r="C24" s="947"/>
      <c r="D24" s="948"/>
      <c r="E24" s="457">
        <v>32</v>
      </c>
      <c r="F24" s="750"/>
      <c r="G24" s="750"/>
      <c r="H24" s="249"/>
      <c r="I24" s="750"/>
      <c r="J24" s="750"/>
      <c r="L24" s="527">
        <f t="shared" ref="L24:L33" si="3">SUM(F24,I24)</f>
        <v>0</v>
      </c>
      <c r="M24" s="527">
        <f t="shared" si="2"/>
        <v>0</v>
      </c>
      <c r="N24" s="528"/>
    </row>
    <row r="25" spans="2:14" x14ac:dyDescent="0.2">
      <c r="B25" s="526">
        <v>3</v>
      </c>
      <c r="C25" s="947"/>
      <c r="D25" s="948"/>
      <c r="E25" s="457">
        <v>33</v>
      </c>
      <c r="F25" s="750"/>
      <c r="G25" s="750"/>
      <c r="H25" s="249"/>
      <c r="I25" s="750"/>
      <c r="J25" s="750"/>
      <c r="L25" s="527">
        <f t="shared" si="3"/>
        <v>0</v>
      </c>
      <c r="M25" s="527">
        <f t="shared" si="2"/>
        <v>0</v>
      </c>
      <c r="N25" s="528"/>
    </row>
    <row r="26" spans="2:14" x14ac:dyDescent="0.2">
      <c r="B26" s="526">
        <v>4</v>
      </c>
      <c r="C26" s="947"/>
      <c r="D26" s="948"/>
      <c r="E26" s="457">
        <v>34</v>
      </c>
      <c r="F26" s="750"/>
      <c r="G26" s="750"/>
      <c r="H26" s="249"/>
      <c r="I26" s="750"/>
      <c r="J26" s="750"/>
      <c r="L26" s="527">
        <f t="shared" si="3"/>
        <v>0</v>
      </c>
      <c r="M26" s="527">
        <f t="shared" si="2"/>
        <v>0</v>
      </c>
      <c r="N26" s="528"/>
    </row>
    <row r="27" spans="2:14" x14ac:dyDescent="0.2">
      <c r="B27" s="526">
        <v>5</v>
      </c>
      <c r="C27" s="947"/>
      <c r="D27" s="948"/>
      <c r="E27" s="457">
        <v>35</v>
      </c>
      <c r="F27" s="750"/>
      <c r="G27" s="750"/>
      <c r="H27" s="249"/>
      <c r="I27" s="750"/>
      <c r="J27" s="750"/>
      <c r="L27" s="527">
        <f t="shared" si="3"/>
        <v>0</v>
      </c>
      <c r="M27" s="527">
        <f t="shared" si="2"/>
        <v>0</v>
      </c>
      <c r="N27" s="528"/>
    </row>
    <row r="28" spans="2:14" x14ac:dyDescent="0.2">
      <c r="B28" s="507">
        <v>6</v>
      </c>
      <c r="C28" s="947"/>
      <c r="D28" s="948"/>
      <c r="E28" s="457">
        <v>36</v>
      </c>
      <c r="F28" s="750"/>
      <c r="G28" s="750"/>
      <c r="H28" s="249"/>
      <c r="I28" s="750"/>
      <c r="J28" s="750"/>
      <c r="L28" s="527">
        <f t="shared" si="3"/>
        <v>0</v>
      </c>
      <c r="M28" s="527">
        <f t="shared" si="2"/>
        <v>0</v>
      </c>
      <c r="N28" s="528"/>
    </row>
    <row r="29" spans="2:14" x14ac:dyDescent="0.2">
      <c r="B29" s="507">
        <v>7</v>
      </c>
      <c r="C29" s="947"/>
      <c r="D29" s="948"/>
      <c r="E29" s="457">
        <v>37</v>
      </c>
      <c r="F29" s="750"/>
      <c r="G29" s="750"/>
      <c r="H29" s="249"/>
      <c r="I29" s="750"/>
      <c r="J29" s="750"/>
      <c r="L29" s="527">
        <f t="shared" si="3"/>
        <v>0</v>
      </c>
      <c r="M29" s="527">
        <f t="shared" si="2"/>
        <v>0</v>
      </c>
      <c r="N29" s="528"/>
    </row>
    <row r="30" spans="2:14" x14ac:dyDescent="0.2">
      <c r="B30" s="507">
        <v>8</v>
      </c>
      <c r="C30" s="947"/>
      <c r="D30" s="948"/>
      <c r="E30" s="457">
        <v>38</v>
      </c>
      <c r="F30" s="750"/>
      <c r="G30" s="750"/>
      <c r="H30" s="249"/>
      <c r="I30" s="750"/>
      <c r="J30" s="750"/>
      <c r="L30" s="527">
        <f t="shared" si="3"/>
        <v>0</v>
      </c>
      <c r="M30" s="527">
        <f t="shared" si="2"/>
        <v>0</v>
      </c>
      <c r="N30" s="528"/>
    </row>
    <row r="31" spans="2:14" x14ac:dyDescent="0.2">
      <c r="B31" s="507">
        <v>9</v>
      </c>
      <c r="C31" s="947"/>
      <c r="D31" s="948"/>
      <c r="E31" s="457">
        <v>39</v>
      </c>
      <c r="F31" s="750"/>
      <c r="G31" s="750"/>
      <c r="H31" s="249"/>
      <c r="I31" s="750"/>
      <c r="J31" s="750"/>
      <c r="L31" s="527">
        <f t="shared" si="3"/>
        <v>0</v>
      </c>
      <c r="M31" s="527">
        <f t="shared" si="2"/>
        <v>0</v>
      </c>
      <c r="N31" s="528"/>
    </row>
    <row r="32" spans="2:14" x14ac:dyDescent="0.2">
      <c r="B32" s="507">
        <v>10</v>
      </c>
      <c r="C32" s="529" t="s">
        <v>1298</v>
      </c>
      <c r="D32" s="459"/>
      <c r="E32" s="457">
        <v>40</v>
      </c>
      <c r="F32" s="750"/>
      <c r="G32" s="750"/>
      <c r="H32" s="249"/>
      <c r="I32" s="750"/>
      <c r="J32" s="750"/>
      <c r="L32" s="527">
        <f t="shared" si="3"/>
        <v>0</v>
      </c>
      <c r="M32" s="527">
        <f t="shared" si="2"/>
        <v>0</v>
      </c>
      <c r="N32" s="528"/>
    </row>
    <row r="33" spans="2:14" x14ac:dyDescent="0.2">
      <c r="B33" s="460" t="s">
        <v>1015</v>
      </c>
      <c r="C33" s="275"/>
      <c r="D33" s="261"/>
      <c r="E33" s="234">
        <v>49</v>
      </c>
      <c r="F33" s="107">
        <f>SUM(F23:F32)</f>
        <v>0</v>
      </c>
      <c r="G33" s="107">
        <f>SUM(G23:G32)</f>
        <v>0</v>
      </c>
      <c r="H33" s="249"/>
      <c r="I33" s="107">
        <f>SUM(I23:I32)</f>
        <v>0</v>
      </c>
      <c r="J33" s="107">
        <f>SUM(J23:J32)</f>
        <v>0</v>
      </c>
      <c r="L33" s="107">
        <f t="shared" si="3"/>
        <v>0</v>
      </c>
      <c r="M33" s="107">
        <f t="shared" si="2"/>
        <v>0</v>
      </c>
      <c r="N33" s="211" t="s">
        <v>81</v>
      </c>
    </row>
    <row r="34" spans="2:14" x14ac:dyDescent="0.2">
      <c r="E34" s="461"/>
      <c r="F34" s="249"/>
      <c r="G34" s="249"/>
      <c r="H34" s="249"/>
      <c r="I34" s="249"/>
      <c r="J34" s="249"/>
      <c r="L34" s="249"/>
      <c r="M34" s="249"/>
      <c r="N34" s="461"/>
    </row>
    <row r="35" spans="2:14" x14ac:dyDescent="0.2">
      <c r="B35" s="250" t="s">
        <v>1338</v>
      </c>
      <c r="C35" s="247"/>
      <c r="D35" s="247"/>
      <c r="E35" s="452"/>
      <c r="F35" s="249"/>
      <c r="G35" s="249"/>
      <c r="H35" s="249"/>
      <c r="I35" s="249"/>
      <c r="J35" s="249"/>
      <c r="L35" s="249"/>
      <c r="M35" s="249"/>
      <c r="N35" s="452"/>
    </row>
    <row r="36" spans="2:14" x14ac:dyDescent="0.2">
      <c r="B36" s="526">
        <v>1</v>
      </c>
      <c r="C36" s="947"/>
      <c r="D36" s="948"/>
      <c r="E36" s="457">
        <v>51</v>
      </c>
      <c r="F36" s="750"/>
      <c r="G36" s="750"/>
      <c r="H36" s="249"/>
      <c r="I36" s="750"/>
      <c r="J36" s="750"/>
      <c r="L36" s="527">
        <f>SUM(F36,I36)</f>
        <v>0</v>
      </c>
      <c r="M36" s="527">
        <f t="shared" ref="M36:M45" si="4">SUM(G36,J36)</f>
        <v>0</v>
      </c>
      <c r="N36" s="528"/>
    </row>
    <row r="37" spans="2:14" x14ac:dyDescent="0.2">
      <c r="B37" s="526">
        <v>2</v>
      </c>
      <c r="C37" s="947"/>
      <c r="D37" s="948"/>
      <c r="E37" s="457">
        <v>52</v>
      </c>
      <c r="F37" s="750"/>
      <c r="G37" s="750"/>
      <c r="H37" s="249"/>
      <c r="I37" s="750"/>
      <c r="J37" s="750"/>
      <c r="L37" s="527">
        <f t="shared" ref="L37:L46" si="5">SUM(F37,I37)</f>
        <v>0</v>
      </c>
      <c r="M37" s="527">
        <f t="shared" si="4"/>
        <v>0</v>
      </c>
      <c r="N37" s="528"/>
    </row>
    <row r="38" spans="2:14" x14ac:dyDescent="0.2">
      <c r="B38" s="526">
        <v>3</v>
      </c>
      <c r="C38" s="947"/>
      <c r="D38" s="948"/>
      <c r="E38" s="457">
        <v>53</v>
      </c>
      <c r="F38" s="750"/>
      <c r="G38" s="750"/>
      <c r="H38" s="249"/>
      <c r="I38" s="750"/>
      <c r="J38" s="750"/>
      <c r="L38" s="527">
        <f t="shared" si="5"/>
        <v>0</v>
      </c>
      <c r="M38" s="527">
        <f t="shared" si="4"/>
        <v>0</v>
      </c>
      <c r="N38" s="528"/>
    </row>
    <row r="39" spans="2:14" x14ac:dyDescent="0.2">
      <c r="B39" s="526">
        <v>4</v>
      </c>
      <c r="C39" s="947"/>
      <c r="D39" s="948"/>
      <c r="E39" s="457">
        <v>54</v>
      </c>
      <c r="F39" s="750"/>
      <c r="G39" s="750"/>
      <c r="H39" s="249"/>
      <c r="I39" s="750"/>
      <c r="J39" s="750"/>
      <c r="L39" s="527">
        <f t="shared" si="5"/>
        <v>0</v>
      </c>
      <c r="M39" s="527">
        <f t="shared" si="4"/>
        <v>0</v>
      </c>
      <c r="N39" s="528"/>
    </row>
    <row r="40" spans="2:14" x14ac:dyDescent="0.2">
      <c r="B40" s="526">
        <v>5</v>
      </c>
      <c r="C40" s="947"/>
      <c r="D40" s="948"/>
      <c r="E40" s="457">
        <v>55</v>
      </c>
      <c r="F40" s="750"/>
      <c r="G40" s="750"/>
      <c r="H40" s="249"/>
      <c r="I40" s="750"/>
      <c r="J40" s="750"/>
      <c r="L40" s="527">
        <f t="shared" si="5"/>
        <v>0</v>
      </c>
      <c r="M40" s="527">
        <f t="shared" si="4"/>
        <v>0</v>
      </c>
      <c r="N40" s="528"/>
    </row>
    <row r="41" spans="2:14" x14ac:dyDescent="0.2">
      <c r="B41" s="507">
        <v>6</v>
      </c>
      <c r="C41" s="947"/>
      <c r="D41" s="948"/>
      <c r="E41" s="457">
        <v>56</v>
      </c>
      <c r="F41" s="750"/>
      <c r="G41" s="750"/>
      <c r="H41" s="249"/>
      <c r="I41" s="750"/>
      <c r="J41" s="750"/>
      <c r="L41" s="527">
        <f t="shared" si="5"/>
        <v>0</v>
      </c>
      <c r="M41" s="527">
        <f t="shared" si="4"/>
        <v>0</v>
      </c>
      <c r="N41" s="528"/>
    </row>
    <row r="42" spans="2:14" x14ac:dyDescent="0.2">
      <c r="B42" s="507">
        <v>7</v>
      </c>
      <c r="C42" s="947"/>
      <c r="D42" s="948"/>
      <c r="E42" s="457">
        <v>57</v>
      </c>
      <c r="F42" s="750"/>
      <c r="G42" s="750"/>
      <c r="H42" s="249"/>
      <c r="I42" s="750"/>
      <c r="J42" s="750"/>
      <c r="L42" s="527">
        <f t="shared" si="5"/>
        <v>0</v>
      </c>
      <c r="M42" s="527">
        <f t="shared" si="4"/>
        <v>0</v>
      </c>
      <c r="N42" s="528"/>
    </row>
    <row r="43" spans="2:14" x14ac:dyDescent="0.2">
      <c r="B43" s="507">
        <v>8</v>
      </c>
      <c r="C43" s="947"/>
      <c r="D43" s="948"/>
      <c r="E43" s="457">
        <v>58</v>
      </c>
      <c r="F43" s="750"/>
      <c r="G43" s="750"/>
      <c r="H43" s="249"/>
      <c r="I43" s="750"/>
      <c r="J43" s="750"/>
      <c r="L43" s="527">
        <f t="shared" si="5"/>
        <v>0</v>
      </c>
      <c r="M43" s="527">
        <f t="shared" si="4"/>
        <v>0</v>
      </c>
      <c r="N43" s="528"/>
    </row>
    <row r="44" spans="2:14" x14ac:dyDescent="0.2">
      <c r="B44" s="507">
        <v>9</v>
      </c>
      <c r="C44" s="947"/>
      <c r="D44" s="948"/>
      <c r="E44" s="457">
        <v>59</v>
      </c>
      <c r="F44" s="750"/>
      <c r="G44" s="750"/>
      <c r="H44" s="249"/>
      <c r="I44" s="750"/>
      <c r="J44" s="750"/>
      <c r="L44" s="527">
        <f t="shared" si="5"/>
        <v>0</v>
      </c>
      <c r="M44" s="527">
        <f t="shared" si="4"/>
        <v>0</v>
      </c>
      <c r="N44" s="528"/>
    </row>
    <row r="45" spans="2:14" x14ac:dyDescent="0.2">
      <c r="B45" s="507">
        <v>10</v>
      </c>
      <c r="C45" s="529" t="s">
        <v>223</v>
      </c>
      <c r="D45" s="459"/>
      <c r="E45" s="457">
        <v>60</v>
      </c>
      <c r="F45" s="750"/>
      <c r="G45" s="750"/>
      <c r="H45" s="249"/>
      <c r="I45" s="750"/>
      <c r="J45" s="750"/>
      <c r="L45" s="527">
        <f t="shared" si="5"/>
        <v>0</v>
      </c>
      <c r="M45" s="527">
        <f t="shared" si="4"/>
        <v>0</v>
      </c>
      <c r="N45" s="528"/>
    </row>
    <row r="46" spans="2:14" x14ac:dyDescent="0.2">
      <c r="B46" s="460" t="s">
        <v>492</v>
      </c>
      <c r="C46" s="275"/>
      <c r="D46" s="261"/>
      <c r="E46" s="234">
        <v>69</v>
      </c>
      <c r="F46" s="107">
        <f>SUM(F36:F45)</f>
        <v>0</v>
      </c>
      <c r="G46" s="107">
        <f>SUM(G36:G45)</f>
        <v>0</v>
      </c>
      <c r="H46" s="249"/>
      <c r="I46" s="107">
        <f>SUM(I36:I45)</f>
        <v>0</v>
      </c>
      <c r="J46" s="107">
        <f>SUM(J36:J45)</f>
        <v>0</v>
      </c>
      <c r="L46" s="107">
        <f t="shared" si="5"/>
        <v>0</v>
      </c>
      <c r="M46" s="107">
        <f>SUM(G46,J46)</f>
        <v>0</v>
      </c>
      <c r="N46" s="211" t="s">
        <v>81</v>
      </c>
    </row>
    <row r="48" spans="2:14" x14ac:dyDescent="0.2">
      <c r="B48" s="250" t="s">
        <v>970</v>
      </c>
      <c r="C48" s="247"/>
      <c r="D48" s="247"/>
      <c r="E48" s="452"/>
      <c r="F48" s="249"/>
      <c r="G48" s="249"/>
      <c r="H48" s="249"/>
      <c r="I48" s="249"/>
      <c r="J48" s="249"/>
      <c r="L48" s="249"/>
      <c r="M48" s="249"/>
      <c r="N48" s="452"/>
    </row>
    <row r="49" spans="2:14" x14ac:dyDescent="0.2">
      <c r="B49" s="526">
        <v>1</v>
      </c>
      <c r="C49" s="947"/>
      <c r="D49" s="948"/>
      <c r="E49" s="457">
        <v>71</v>
      </c>
      <c r="F49" s="750"/>
      <c r="G49" s="750"/>
      <c r="H49" s="249"/>
      <c r="I49" s="750"/>
      <c r="J49" s="750"/>
      <c r="L49" s="527">
        <f>SUM(F49,I49)</f>
        <v>0</v>
      </c>
      <c r="M49" s="527">
        <f t="shared" ref="M49:M59" si="6">SUM(G49,J49)</f>
        <v>0</v>
      </c>
      <c r="N49" s="528"/>
    </row>
    <row r="50" spans="2:14" x14ac:dyDescent="0.2">
      <c r="B50" s="526">
        <v>2</v>
      </c>
      <c r="C50" s="947"/>
      <c r="D50" s="948"/>
      <c r="E50" s="457">
        <v>72</v>
      </c>
      <c r="F50" s="750"/>
      <c r="G50" s="750"/>
      <c r="H50" s="249"/>
      <c r="I50" s="750"/>
      <c r="J50" s="750"/>
      <c r="L50" s="527">
        <f t="shared" ref="L50:L59" si="7">SUM(F50,I50)</f>
        <v>0</v>
      </c>
      <c r="M50" s="527">
        <f t="shared" si="6"/>
        <v>0</v>
      </c>
      <c r="N50" s="528"/>
    </row>
    <row r="51" spans="2:14" x14ac:dyDescent="0.2">
      <c r="B51" s="526">
        <v>3</v>
      </c>
      <c r="C51" s="947"/>
      <c r="D51" s="948"/>
      <c r="E51" s="457">
        <v>73</v>
      </c>
      <c r="F51" s="750"/>
      <c r="G51" s="750"/>
      <c r="H51" s="249"/>
      <c r="I51" s="750"/>
      <c r="J51" s="750"/>
      <c r="L51" s="527">
        <f t="shared" si="7"/>
        <v>0</v>
      </c>
      <c r="M51" s="527">
        <f t="shared" si="6"/>
        <v>0</v>
      </c>
      <c r="N51" s="528"/>
    </row>
    <row r="52" spans="2:14" x14ac:dyDescent="0.2">
      <c r="B52" s="526">
        <v>4</v>
      </c>
      <c r="C52" s="947"/>
      <c r="D52" s="948"/>
      <c r="E52" s="457">
        <v>74</v>
      </c>
      <c r="F52" s="750"/>
      <c r="G52" s="750"/>
      <c r="H52" s="249"/>
      <c r="I52" s="750"/>
      <c r="J52" s="750"/>
      <c r="L52" s="527">
        <f t="shared" si="7"/>
        <v>0</v>
      </c>
      <c r="M52" s="527">
        <f t="shared" si="6"/>
        <v>0</v>
      </c>
      <c r="N52" s="528"/>
    </row>
    <row r="53" spans="2:14" x14ac:dyDescent="0.2">
      <c r="B53" s="526">
        <v>5</v>
      </c>
      <c r="C53" s="947"/>
      <c r="D53" s="948"/>
      <c r="E53" s="457">
        <v>75</v>
      </c>
      <c r="F53" s="750"/>
      <c r="G53" s="750"/>
      <c r="H53" s="249"/>
      <c r="I53" s="750"/>
      <c r="J53" s="750"/>
      <c r="L53" s="527">
        <f t="shared" si="7"/>
        <v>0</v>
      </c>
      <c r="M53" s="527">
        <f t="shared" si="6"/>
        <v>0</v>
      </c>
      <c r="N53" s="528"/>
    </row>
    <row r="54" spans="2:14" x14ac:dyDescent="0.2">
      <c r="B54" s="507">
        <v>6</v>
      </c>
      <c r="C54" s="947"/>
      <c r="D54" s="948"/>
      <c r="E54" s="457">
        <v>76</v>
      </c>
      <c r="F54" s="750"/>
      <c r="G54" s="750"/>
      <c r="H54" s="249"/>
      <c r="I54" s="750"/>
      <c r="J54" s="750"/>
      <c r="L54" s="527">
        <f t="shared" si="7"/>
        <v>0</v>
      </c>
      <c r="M54" s="527">
        <f t="shared" si="6"/>
        <v>0</v>
      </c>
      <c r="N54" s="528"/>
    </row>
    <row r="55" spans="2:14" x14ac:dyDescent="0.2">
      <c r="B55" s="507">
        <v>7</v>
      </c>
      <c r="C55" s="947"/>
      <c r="D55" s="948"/>
      <c r="E55" s="457">
        <v>77</v>
      </c>
      <c r="F55" s="750"/>
      <c r="G55" s="750"/>
      <c r="H55" s="249"/>
      <c r="I55" s="750"/>
      <c r="J55" s="750"/>
      <c r="L55" s="527">
        <f t="shared" si="7"/>
        <v>0</v>
      </c>
      <c r="M55" s="527">
        <f t="shared" si="6"/>
        <v>0</v>
      </c>
      <c r="N55" s="528"/>
    </row>
    <row r="56" spans="2:14" x14ac:dyDescent="0.2">
      <c r="B56" s="507">
        <v>8</v>
      </c>
      <c r="C56" s="947"/>
      <c r="D56" s="948"/>
      <c r="E56" s="457">
        <v>78</v>
      </c>
      <c r="F56" s="750"/>
      <c r="G56" s="750"/>
      <c r="H56" s="249"/>
      <c r="I56" s="750"/>
      <c r="J56" s="750"/>
      <c r="L56" s="527">
        <f t="shared" si="7"/>
        <v>0</v>
      </c>
      <c r="M56" s="527">
        <f t="shared" si="6"/>
        <v>0</v>
      </c>
      <c r="N56" s="528"/>
    </row>
    <row r="57" spans="2:14" x14ac:dyDescent="0.2">
      <c r="B57" s="507">
        <v>9</v>
      </c>
      <c r="C57" s="947"/>
      <c r="D57" s="948"/>
      <c r="E57" s="457">
        <v>79</v>
      </c>
      <c r="F57" s="750"/>
      <c r="G57" s="750"/>
      <c r="H57" s="249"/>
      <c r="I57" s="750"/>
      <c r="J57" s="750"/>
      <c r="L57" s="527">
        <f t="shared" si="7"/>
        <v>0</v>
      </c>
      <c r="M57" s="527">
        <f t="shared" si="6"/>
        <v>0</v>
      </c>
      <c r="N57" s="528"/>
    </row>
    <row r="58" spans="2:14" x14ac:dyDescent="0.2">
      <c r="B58" s="507">
        <v>10</v>
      </c>
      <c r="C58" s="529" t="s">
        <v>1319</v>
      </c>
      <c r="D58" s="459"/>
      <c r="E58" s="457">
        <v>80</v>
      </c>
      <c r="F58" s="750"/>
      <c r="G58" s="750"/>
      <c r="H58" s="249"/>
      <c r="I58" s="750"/>
      <c r="J58" s="750"/>
      <c r="L58" s="527">
        <f t="shared" si="7"/>
        <v>0</v>
      </c>
      <c r="M58" s="527">
        <f t="shared" si="6"/>
        <v>0</v>
      </c>
      <c r="N58" s="528"/>
    </row>
    <row r="59" spans="2:14" x14ac:dyDescent="0.2">
      <c r="B59" s="460" t="s">
        <v>843</v>
      </c>
      <c r="C59" s="275"/>
      <c r="D59" s="261"/>
      <c r="E59" s="234">
        <v>89</v>
      </c>
      <c r="F59" s="107">
        <f>SUM(F49:F58)</f>
        <v>0</v>
      </c>
      <c r="G59" s="107">
        <f>SUM(G49:G58)</f>
        <v>0</v>
      </c>
      <c r="H59" s="249"/>
      <c r="I59" s="107">
        <f>SUM(I49:I58)</f>
        <v>0</v>
      </c>
      <c r="J59" s="107">
        <f>SUM(J49:J58)</f>
        <v>0</v>
      </c>
      <c r="L59" s="107">
        <f t="shared" si="7"/>
        <v>0</v>
      </c>
      <c r="M59" s="107">
        <f t="shared" si="6"/>
        <v>0</v>
      </c>
      <c r="N59" s="211" t="s">
        <v>81</v>
      </c>
    </row>
    <row r="61" spans="2:14" x14ac:dyDescent="0.2">
      <c r="B61" s="250" t="s">
        <v>969</v>
      </c>
      <c r="C61" s="247"/>
      <c r="D61" s="247"/>
      <c r="E61" s="452"/>
      <c r="F61" s="249"/>
      <c r="G61" s="249"/>
      <c r="H61" s="249"/>
      <c r="I61" s="249"/>
      <c r="J61" s="249"/>
      <c r="L61" s="249"/>
      <c r="M61" s="249"/>
      <c r="N61" s="452"/>
    </row>
    <row r="62" spans="2:14" x14ac:dyDescent="0.2">
      <c r="B62" s="526">
        <v>1</v>
      </c>
      <c r="C62" s="947"/>
      <c r="D62" s="948"/>
      <c r="E62" s="457">
        <v>91</v>
      </c>
      <c r="F62" s="181"/>
      <c r="G62" s="181"/>
      <c r="H62" s="249"/>
      <c r="I62" s="750"/>
      <c r="J62" s="750"/>
      <c r="L62" s="527">
        <f>SUM(F62,I62)</f>
        <v>0</v>
      </c>
      <c r="M62" s="527">
        <f t="shared" ref="M62:M72" si="8">SUM(G62,J62)</f>
        <v>0</v>
      </c>
      <c r="N62" s="528"/>
    </row>
    <row r="63" spans="2:14" x14ac:dyDescent="0.2">
      <c r="B63" s="526">
        <v>2</v>
      </c>
      <c r="C63" s="947"/>
      <c r="D63" s="948"/>
      <c r="E63" s="457">
        <v>92</v>
      </c>
      <c r="F63" s="181"/>
      <c r="G63" s="181"/>
      <c r="H63" s="249"/>
      <c r="I63" s="750"/>
      <c r="J63" s="750"/>
      <c r="L63" s="527">
        <f t="shared" ref="L63:L72" si="9">SUM(F63,I63)</f>
        <v>0</v>
      </c>
      <c r="M63" s="527">
        <f t="shared" si="8"/>
        <v>0</v>
      </c>
      <c r="N63" s="528"/>
    </row>
    <row r="64" spans="2:14" x14ac:dyDescent="0.2">
      <c r="B64" s="526">
        <v>3</v>
      </c>
      <c r="C64" s="947"/>
      <c r="D64" s="948"/>
      <c r="E64" s="457">
        <v>93</v>
      </c>
      <c r="F64" s="181"/>
      <c r="G64" s="181"/>
      <c r="H64" s="249"/>
      <c r="I64" s="750"/>
      <c r="J64" s="750"/>
      <c r="L64" s="527">
        <f t="shared" si="9"/>
        <v>0</v>
      </c>
      <c r="M64" s="527">
        <f t="shared" si="8"/>
        <v>0</v>
      </c>
      <c r="N64" s="528"/>
    </row>
    <row r="65" spans="2:14" x14ac:dyDescent="0.2">
      <c r="B65" s="526">
        <v>4</v>
      </c>
      <c r="C65" s="947"/>
      <c r="D65" s="948"/>
      <c r="E65" s="457">
        <v>94</v>
      </c>
      <c r="F65" s="181"/>
      <c r="G65" s="181"/>
      <c r="H65" s="249"/>
      <c r="I65" s="750"/>
      <c r="J65" s="750"/>
      <c r="L65" s="527">
        <f t="shared" si="9"/>
        <v>0</v>
      </c>
      <c r="M65" s="527">
        <f t="shared" si="8"/>
        <v>0</v>
      </c>
      <c r="N65" s="528"/>
    </row>
    <row r="66" spans="2:14" x14ac:dyDescent="0.2">
      <c r="B66" s="526">
        <v>5</v>
      </c>
      <c r="C66" s="947"/>
      <c r="D66" s="948"/>
      <c r="E66" s="457">
        <v>95</v>
      </c>
      <c r="F66" s="181"/>
      <c r="G66" s="181"/>
      <c r="H66" s="249"/>
      <c r="I66" s="750"/>
      <c r="J66" s="750"/>
      <c r="L66" s="527">
        <f t="shared" si="9"/>
        <v>0</v>
      </c>
      <c r="M66" s="527">
        <f t="shared" si="8"/>
        <v>0</v>
      </c>
      <c r="N66" s="528"/>
    </row>
    <row r="67" spans="2:14" x14ac:dyDescent="0.2">
      <c r="B67" s="507">
        <v>6</v>
      </c>
      <c r="C67" s="947"/>
      <c r="D67" s="948"/>
      <c r="E67" s="457">
        <v>96</v>
      </c>
      <c r="F67" s="181"/>
      <c r="G67" s="181"/>
      <c r="H67" s="249"/>
      <c r="I67" s="750"/>
      <c r="J67" s="750"/>
      <c r="L67" s="527">
        <f t="shared" si="9"/>
        <v>0</v>
      </c>
      <c r="M67" s="527">
        <f t="shared" si="8"/>
        <v>0</v>
      </c>
      <c r="N67" s="528"/>
    </row>
    <row r="68" spans="2:14" x14ac:dyDescent="0.2">
      <c r="B68" s="507">
        <v>7</v>
      </c>
      <c r="C68" s="947"/>
      <c r="D68" s="948"/>
      <c r="E68" s="457">
        <v>97</v>
      </c>
      <c r="F68" s="181"/>
      <c r="G68" s="181"/>
      <c r="H68" s="249"/>
      <c r="I68" s="750"/>
      <c r="J68" s="750"/>
      <c r="L68" s="527">
        <f t="shared" si="9"/>
        <v>0</v>
      </c>
      <c r="M68" s="527">
        <f t="shared" si="8"/>
        <v>0</v>
      </c>
      <c r="N68" s="528"/>
    </row>
    <row r="69" spans="2:14" x14ac:dyDescent="0.2">
      <c r="B69" s="507">
        <v>8</v>
      </c>
      <c r="C69" s="947"/>
      <c r="D69" s="948"/>
      <c r="E69" s="457">
        <v>98</v>
      </c>
      <c r="F69" s="181"/>
      <c r="G69" s="181"/>
      <c r="H69" s="249"/>
      <c r="I69" s="750"/>
      <c r="J69" s="750"/>
      <c r="L69" s="527">
        <f t="shared" si="9"/>
        <v>0</v>
      </c>
      <c r="M69" s="527">
        <f t="shared" si="8"/>
        <v>0</v>
      </c>
      <c r="N69" s="528"/>
    </row>
    <row r="70" spans="2:14" x14ac:dyDescent="0.2">
      <c r="B70" s="507">
        <v>9</v>
      </c>
      <c r="C70" s="947"/>
      <c r="D70" s="948"/>
      <c r="E70" s="457">
        <v>99</v>
      </c>
      <c r="F70" s="181"/>
      <c r="G70" s="181"/>
      <c r="H70" s="249"/>
      <c r="I70" s="750"/>
      <c r="J70" s="750"/>
      <c r="L70" s="527">
        <f t="shared" si="9"/>
        <v>0</v>
      </c>
      <c r="M70" s="527">
        <f t="shared" si="8"/>
        <v>0</v>
      </c>
      <c r="N70" s="528"/>
    </row>
    <row r="71" spans="2:14" x14ac:dyDescent="0.2">
      <c r="B71" s="507">
        <v>10</v>
      </c>
      <c r="C71" s="529" t="s">
        <v>372</v>
      </c>
      <c r="D71" s="459"/>
      <c r="E71" s="457">
        <v>100</v>
      </c>
      <c r="F71" s="181"/>
      <c r="G71" s="181"/>
      <c r="H71" s="249"/>
      <c r="I71" s="750"/>
      <c r="J71" s="750"/>
      <c r="L71" s="527">
        <f t="shared" si="9"/>
        <v>0</v>
      </c>
      <c r="M71" s="527">
        <f t="shared" si="8"/>
        <v>0</v>
      </c>
      <c r="N71" s="528"/>
    </row>
    <row r="72" spans="2:14" x14ac:dyDescent="0.2">
      <c r="B72" s="460" t="s">
        <v>1313</v>
      </c>
      <c r="C72" s="275"/>
      <c r="D72" s="261"/>
      <c r="E72" s="234">
        <v>109</v>
      </c>
      <c r="F72" s="107">
        <f>SUM(F62:F71)</f>
        <v>0</v>
      </c>
      <c r="G72" s="107">
        <f>SUM(G62:G71)</f>
        <v>0</v>
      </c>
      <c r="H72" s="249"/>
      <c r="I72" s="107">
        <f>SUM(I62:I71)</f>
        <v>0</v>
      </c>
      <c r="J72" s="107">
        <f>SUM(J62:J71)</f>
        <v>0</v>
      </c>
      <c r="L72" s="107">
        <f t="shared" si="9"/>
        <v>0</v>
      </c>
      <c r="M72" s="107">
        <f t="shared" si="8"/>
        <v>0</v>
      </c>
      <c r="N72" s="211" t="s">
        <v>81</v>
      </c>
    </row>
    <row r="74" spans="2:14" x14ac:dyDescent="0.2">
      <c r="B74" s="460" t="s">
        <v>1320</v>
      </c>
      <c r="C74" s="275"/>
      <c r="D74" s="261"/>
      <c r="E74" s="234">
        <v>119</v>
      </c>
      <c r="F74" s="107">
        <f>SUM(F46,F33,F20,F72,F59)</f>
        <v>0</v>
      </c>
      <c r="G74" s="107">
        <f>SUM(G46,G33,G20,G72,G59)</f>
        <v>0</v>
      </c>
      <c r="H74" s="249"/>
      <c r="I74" s="107">
        <f>SUM(I46,I33,I20,I72,I59)</f>
        <v>0</v>
      </c>
      <c r="J74" s="107">
        <f>SUM(J46,J33,J20,J72,J59)</f>
        <v>0</v>
      </c>
      <c r="L74" s="107">
        <f>SUM(L46,L33,L20,L72, L59)</f>
        <v>0</v>
      </c>
      <c r="M74" s="107">
        <f>SUM(M46,M33,M20,M72, M59)</f>
        <v>0</v>
      </c>
      <c r="N74" s="211" t="s">
        <v>81</v>
      </c>
    </row>
    <row r="76" spans="2:14" x14ac:dyDescent="0.2">
      <c r="B76" s="530" t="s">
        <v>749</v>
      </c>
    </row>
    <row r="77" spans="2:14" x14ac:dyDescent="0.2">
      <c r="B77" s="531" t="s">
        <v>1300</v>
      </c>
    </row>
    <row r="78" spans="2:14" s="534" customFormat="1" x14ac:dyDescent="0.2">
      <c r="B78" s="532" t="s">
        <v>31</v>
      </c>
      <c r="C78" s="533"/>
      <c r="F78" s="535"/>
      <c r="G78" s="535"/>
      <c r="I78" s="535"/>
      <c r="J78" s="535"/>
      <c r="L78" s="535"/>
      <c r="M78" s="535"/>
    </row>
    <row r="79" spans="2:14" x14ac:dyDescent="0.2">
      <c r="B79" s="531" t="s">
        <v>1520</v>
      </c>
    </row>
    <row r="80" spans="2:14" x14ac:dyDescent="0.2">
      <c r="B80" s="536" t="s">
        <v>275</v>
      </c>
    </row>
    <row r="81" spans="2:2" x14ac:dyDescent="0.2">
      <c r="B81" s="536" t="s">
        <v>276</v>
      </c>
    </row>
  </sheetData>
  <sheetProtection password="E47D" sheet="1" objects="1" scenarios="1"/>
  <mergeCells count="48">
    <mergeCell ref="C43:D43"/>
    <mergeCell ref="C44:D44"/>
    <mergeCell ref="C39:D39"/>
    <mergeCell ref="C40:D40"/>
    <mergeCell ref="C41:D41"/>
    <mergeCell ref="C42:D42"/>
    <mergeCell ref="C31:D31"/>
    <mergeCell ref="C36:D36"/>
    <mergeCell ref="C37:D37"/>
    <mergeCell ref="C38:D38"/>
    <mergeCell ref="C27:D27"/>
    <mergeCell ref="C28:D28"/>
    <mergeCell ref="C29:D29"/>
    <mergeCell ref="C30:D30"/>
    <mergeCell ref="C24:D24"/>
    <mergeCell ref="C25:D25"/>
    <mergeCell ref="C26:D26"/>
    <mergeCell ref="C15:D15"/>
    <mergeCell ref="C16:D16"/>
    <mergeCell ref="C17:D17"/>
    <mergeCell ref="C18:D18"/>
    <mergeCell ref="N5:N7"/>
    <mergeCell ref="C10:D10"/>
    <mergeCell ref="C62:D62"/>
    <mergeCell ref="C63:D63"/>
    <mergeCell ref="C64:D64"/>
    <mergeCell ref="C49:D49"/>
    <mergeCell ref="C50:D50"/>
    <mergeCell ref="C51:D51"/>
    <mergeCell ref="C52:D52"/>
    <mergeCell ref="C11:D11"/>
    <mergeCell ref="C12:D12"/>
    <mergeCell ref="C13:D13"/>
    <mergeCell ref="C14:D14"/>
    <mergeCell ref="E5:E7"/>
    <mergeCell ref="B5:D6"/>
    <mergeCell ref="C23:D23"/>
    <mergeCell ref="C65:D65"/>
    <mergeCell ref="C53:D53"/>
    <mergeCell ref="C54:D54"/>
    <mergeCell ref="C55:D55"/>
    <mergeCell ref="C56:D56"/>
    <mergeCell ref="C57:D57"/>
    <mergeCell ref="C70:D70"/>
    <mergeCell ref="C66:D66"/>
    <mergeCell ref="C67:D67"/>
    <mergeCell ref="C68:D68"/>
    <mergeCell ref="C69:D69"/>
  </mergeCells>
  <phoneticPr fontId="2" type="noConversion"/>
  <pageMargins left="0.25" right="0.25" top="0.75" bottom="0.75" header="0.5" footer="0.5"/>
  <pageSetup paperSize="9" scale="78" fitToHeight="2" orientation="landscape" r:id="rId1"/>
  <headerFooter alignWithMargins="0">
    <oddFooter xml:space="preserve">&amp;L&amp;A
&amp;R&amp;P of &amp;N
</oddFooter>
  </headerFooter>
  <rowBreaks count="1" manualBreakCount="1">
    <brk id="4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R37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R30" sqref="R30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3.5703125" style="189" customWidth="1"/>
    <col min="5" max="5" width="34.140625" style="189" customWidth="1"/>
    <col min="6" max="6" width="6.5703125" style="189" customWidth="1"/>
    <col min="7" max="8" width="14" style="189" customWidth="1"/>
    <col min="9" max="9" width="1.5703125" style="189" customWidth="1"/>
    <col min="10" max="11" width="14" style="212" customWidth="1"/>
    <col min="12" max="12" width="1.42578125" style="189" customWidth="1"/>
    <col min="13" max="14" width="14" style="212" customWidth="1"/>
    <col min="15" max="15" width="1.5703125" style="189" customWidth="1"/>
    <col min="16" max="17" width="14" style="212" customWidth="1"/>
    <col min="18" max="18" width="7.85546875" style="189" customWidth="1"/>
    <col min="19" max="16384" width="9.140625" style="189"/>
  </cols>
  <sheetData>
    <row r="1" spans="1:18" ht="15.75" x14ac:dyDescent="0.25">
      <c r="A1" s="121" t="str">
        <f ca="1">RIGHT(CELL("filename",A2),LEN(CELL("filename",A2))-FIND("]",CELL("filename",A2)))</f>
        <v>Form 52</v>
      </c>
      <c r="B1" s="184" t="str">
        <f ca="1">INDEX(TOC!$B$5:$G$54,MATCH(TEXT(A1,0),TOC!$B$5:$B$54,0),6)</f>
        <v xml:space="preserve">Form 52 - Counterparty Analysis - Receivables/ Payables for Other Insurers </v>
      </c>
      <c r="C1" s="186"/>
      <c r="D1" s="186"/>
      <c r="E1" s="186"/>
      <c r="F1" s="758"/>
      <c r="G1" s="758"/>
      <c r="H1" s="758"/>
      <c r="J1" s="718"/>
      <c r="K1" s="718"/>
      <c r="M1" s="718"/>
      <c r="N1" s="718"/>
      <c r="P1" s="718"/>
      <c r="Q1" s="718"/>
      <c r="R1" s="758"/>
    </row>
    <row r="2" spans="1:18" ht="15.75" x14ac:dyDescent="0.25">
      <c r="B2" s="719" t="str">
        <f>"Company: "&amp;CVR!G10</f>
        <v xml:space="preserve">Company: </v>
      </c>
      <c r="C2" s="192"/>
      <c r="D2" s="192"/>
      <c r="E2" s="192"/>
      <c r="F2" s="193"/>
      <c r="G2" s="193"/>
      <c r="H2" s="193"/>
      <c r="J2" s="194"/>
      <c r="K2" s="194"/>
      <c r="M2" s="194"/>
      <c r="N2" s="194"/>
      <c r="P2" s="194"/>
      <c r="Q2" s="194"/>
      <c r="R2" s="193"/>
    </row>
    <row r="3" spans="1:18" x14ac:dyDescent="0.2">
      <c r="B3" s="720" t="str">
        <f>"Reporting Period: "&amp;CVR!G12&amp;", "&amp;CVR!G13</f>
        <v xml:space="preserve">Reporting Period: , </v>
      </c>
      <c r="C3" s="238"/>
      <c r="D3" s="238"/>
      <c r="E3" s="238"/>
      <c r="F3" s="720"/>
      <c r="G3" s="720"/>
      <c r="H3" s="720"/>
      <c r="I3" s="722"/>
      <c r="J3" s="722"/>
      <c r="K3" s="722"/>
      <c r="L3" s="722"/>
      <c r="M3" s="722"/>
      <c r="N3" s="722"/>
      <c r="O3" s="722"/>
      <c r="P3" s="722"/>
      <c r="Q3" s="213" t="s">
        <v>1101</v>
      </c>
      <c r="R3" s="720"/>
    </row>
    <row r="4" spans="1:18" x14ac:dyDescent="0.2">
      <c r="B4" s="719"/>
      <c r="C4" s="192"/>
      <c r="D4" s="192"/>
      <c r="E4" s="192"/>
      <c r="F4" s="719"/>
      <c r="G4" s="719"/>
      <c r="H4" s="719"/>
      <c r="J4" s="724"/>
      <c r="K4" s="724"/>
      <c r="M4" s="724"/>
      <c r="N4" s="724"/>
      <c r="P4" s="724"/>
      <c r="Q4" s="724"/>
      <c r="R4" s="719"/>
    </row>
    <row r="5" spans="1:18" ht="25.5" x14ac:dyDescent="0.2">
      <c r="B5" s="942" t="s">
        <v>225</v>
      </c>
      <c r="C5" s="949"/>
      <c r="D5" s="949"/>
      <c r="E5" s="943"/>
      <c r="F5" s="909" t="s">
        <v>1194</v>
      </c>
      <c r="G5" s="537" t="s">
        <v>1502</v>
      </c>
      <c r="H5" s="538"/>
      <c r="J5" s="241" t="s">
        <v>244</v>
      </c>
      <c r="K5" s="241"/>
      <c r="M5" s="241" t="s">
        <v>365</v>
      </c>
      <c r="N5" s="241"/>
      <c r="P5" s="522" t="s">
        <v>470</v>
      </c>
      <c r="Q5" s="241"/>
      <c r="R5" s="909" t="s">
        <v>1235</v>
      </c>
    </row>
    <row r="6" spans="1:18" ht="25.5" x14ac:dyDescent="0.2">
      <c r="B6" s="944"/>
      <c r="C6" s="950"/>
      <c r="D6" s="950"/>
      <c r="E6" s="945"/>
      <c r="F6" s="910"/>
      <c r="G6" s="539" t="s">
        <v>1375</v>
      </c>
      <c r="H6" s="347" t="s">
        <v>1398</v>
      </c>
      <c r="I6" s="390"/>
      <c r="J6" s="522" t="s">
        <v>1518</v>
      </c>
      <c r="K6" s="522" t="s">
        <v>1519</v>
      </c>
      <c r="L6" s="390"/>
      <c r="M6" s="522" t="s">
        <v>1518</v>
      </c>
      <c r="N6" s="522" t="s">
        <v>1519</v>
      </c>
      <c r="O6" s="390"/>
      <c r="P6" s="522" t="s">
        <v>1518</v>
      </c>
      <c r="Q6" s="522" t="s">
        <v>1519</v>
      </c>
      <c r="R6" s="910"/>
    </row>
    <row r="7" spans="1:18" x14ac:dyDescent="0.2">
      <c r="B7" s="504" t="s">
        <v>1394</v>
      </c>
      <c r="C7" s="540"/>
      <c r="D7" s="540"/>
      <c r="E7" s="541"/>
      <c r="F7" s="911"/>
      <c r="G7" s="203" t="s">
        <v>1395</v>
      </c>
      <c r="H7" s="348" t="s">
        <v>1397</v>
      </c>
      <c r="I7" s="390"/>
      <c r="J7" s="299" t="s">
        <v>1396</v>
      </c>
      <c r="K7" s="299" t="s">
        <v>57</v>
      </c>
      <c r="L7" s="390"/>
      <c r="M7" s="299" t="s">
        <v>58</v>
      </c>
      <c r="N7" s="299" t="s">
        <v>59</v>
      </c>
      <c r="O7" s="390"/>
      <c r="P7" s="299" t="s">
        <v>493</v>
      </c>
      <c r="Q7" s="299" t="s">
        <v>494</v>
      </c>
      <c r="R7" s="911"/>
    </row>
    <row r="8" spans="1:18" x14ac:dyDescent="0.2">
      <c r="B8" s="729"/>
      <c r="C8" s="247"/>
      <c r="D8" s="247"/>
      <c r="E8" s="247"/>
      <c r="F8" s="729"/>
      <c r="G8" s="729"/>
      <c r="H8" s="729"/>
      <c r="J8" s="731"/>
      <c r="K8" s="731"/>
      <c r="M8" s="731"/>
      <c r="N8" s="731"/>
      <c r="P8" s="731"/>
      <c r="Q8" s="731"/>
      <c r="R8" s="729"/>
    </row>
    <row r="9" spans="1:18" x14ac:dyDescent="0.2">
      <c r="B9" s="250" t="s">
        <v>1522</v>
      </c>
      <c r="C9" s="247"/>
      <c r="D9" s="247"/>
      <c r="E9" s="247"/>
      <c r="F9" s="729"/>
      <c r="G9" s="729"/>
      <c r="H9" s="729"/>
      <c r="J9" s="731"/>
      <c r="K9" s="731"/>
      <c r="L9" s="731"/>
      <c r="M9" s="731"/>
      <c r="N9" s="731"/>
      <c r="P9" s="731"/>
      <c r="Q9" s="731"/>
      <c r="R9" s="729"/>
    </row>
    <row r="10" spans="1:18" ht="18" customHeight="1" x14ac:dyDescent="0.2">
      <c r="B10" s="759">
        <v>1</v>
      </c>
      <c r="C10" s="947"/>
      <c r="D10" s="951"/>
      <c r="E10" s="948"/>
      <c r="F10" s="508">
        <v>11</v>
      </c>
      <c r="G10" s="760"/>
      <c r="H10" s="760"/>
      <c r="I10" s="761"/>
      <c r="J10" s="760"/>
      <c r="K10" s="760"/>
      <c r="L10" s="749"/>
      <c r="M10" s="760"/>
      <c r="N10" s="760"/>
      <c r="P10" s="757">
        <f>SUM(J10,M10)</f>
        <v>0</v>
      </c>
      <c r="Q10" s="757">
        <f t="shared" ref="Q10:Q30" si="0">SUM(K10,N10)</f>
        <v>0</v>
      </c>
      <c r="R10" s="510"/>
    </row>
    <row r="11" spans="1:18" ht="18" customHeight="1" x14ac:dyDescent="0.2">
      <c r="B11" s="759">
        <v>2</v>
      </c>
      <c r="C11" s="947"/>
      <c r="D11" s="951"/>
      <c r="E11" s="948"/>
      <c r="F11" s="508">
        <v>12</v>
      </c>
      <c r="G11" s="760"/>
      <c r="H11" s="760"/>
      <c r="I11" s="761"/>
      <c r="J11" s="760"/>
      <c r="K11" s="760"/>
      <c r="L11" s="749"/>
      <c r="M11" s="760"/>
      <c r="N11" s="760"/>
      <c r="P11" s="757">
        <f t="shared" ref="P11:P30" si="1">SUM(J11,M11)</f>
        <v>0</v>
      </c>
      <c r="Q11" s="757">
        <f t="shared" si="0"/>
        <v>0</v>
      </c>
      <c r="R11" s="510"/>
    </row>
    <row r="12" spans="1:18" ht="18" customHeight="1" x14ac:dyDescent="0.2">
      <c r="B12" s="759">
        <v>3</v>
      </c>
      <c r="C12" s="947"/>
      <c r="D12" s="951"/>
      <c r="E12" s="948"/>
      <c r="F12" s="508">
        <v>13</v>
      </c>
      <c r="G12" s="760"/>
      <c r="H12" s="760"/>
      <c r="I12" s="761"/>
      <c r="J12" s="760"/>
      <c r="K12" s="760"/>
      <c r="L12" s="749"/>
      <c r="M12" s="760"/>
      <c r="N12" s="760"/>
      <c r="P12" s="757">
        <f t="shared" si="1"/>
        <v>0</v>
      </c>
      <c r="Q12" s="757">
        <f t="shared" si="0"/>
        <v>0</v>
      </c>
      <c r="R12" s="510"/>
    </row>
    <row r="13" spans="1:18" ht="18" customHeight="1" x14ac:dyDescent="0.2">
      <c r="B13" s="759">
        <v>4</v>
      </c>
      <c r="C13" s="947"/>
      <c r="D13" s="951"/>
      <c r="E13" s="948"/>
      <c r="F13" s="508">
        <v>14</v>
      </c>
      <c r="G13" s="760"/>
      <c r="H13" s="760"/>
      <c r="I13" s="761"/>
      <c r="J13" s="760"/>
      <c r="K13" s="760"/>
      <c r="L13" s="749"/>
      <c r="M13" s="760"/>
      <c r="N13" s="760"/>
      <c r="P13" s="757">
        <f t="shared" si="1"/>
        <v>0</v>
      </c>
      <c r="Q13" s="757">
        <f t="shared" si="0"/>
        <v>0</v>
      </c>
      <c r="R13" s="510"/>
    </row>
    <row r="14" spans="1:18" ht="18" customHeight="1" x14ac:dyDescent="0.2">
      <c r="B14" s="759">
        <v>5</v>
      </c>
      <c r="C14" s="947"/>
      <c r="D14" s="951"/>
      <c r="E14" s="948"/>
      <c r="F14" s="508">
        <v>15</v>
      </c>
      <c r="G14" s="760"/>
      <c r="H14" s="760"/>
      <c r="I14" s="761"/>
      <c r="J14" s="760"/>
      <c r="K14" s="760"/>
      <c r="L14" s="749"/>
      <c r="M14" s="760"/>
      <c r="N14" s="760"/>
      <c r="P14" s="757">
        <f t="shared" si="1"/>
        <v>0</v>
      </c>
      <c r="Q14" s="757">
        <f t="shared" si="0"/>
        <v>0</v>
      </c>
      <c r="R14" s="510"/>
    </row>
    <row r="15" spans="1:18" ht="18" customHeight="1" x14ac:dyDescent="0.2">
      <c r="B15" s="759">
        <v>6</v>
      </c>
      <c r="C15" s="947"/>
      <c r="D15" s="951"/>
      <c r="E15" s="948"/>
      <c r="F15" s="508">
        <v>16</v>
      </c>
      <c r="G15" s="760"/>
      <c r="H15" s="760"/>
      <c r="I15" s="761"/>
      <c r="J15" s="760"/>
      <c r="K15" s="760"/>
      <c r="L15" s="749"/>
      <c r="M15" s="760"/>
      <c r="N15" s="760"/>
      <c r="P15" s="757">
        <f t="shared" si="1"/>
        <v>0</v>
      </c>
      <c r="Q15" s="757">
        <f t="shared" si="0"/>
        <v>0</v>
      </c>
      <c r="R15" s="510"/>
    </row>
    <row r="16" spans="1:18" ht="18" customHeight="1" x14ac:dyDescent="0.2">
      <c r="B16" s="759">
        <v>7</v>
      </c>
      <c r="C16" s="947"/>
      <c r="D16" s="951"/>
      <c r="E16" s="948"/>
      <c r="F16" s="508">
        <v>17</v>
      </c>
      <c r="G16" s="760"/>
      <c r="H16" s="760"/>
      <c r="I16" s="761"/>
      <c r="J16" s="760"/>
      <c r="K16" s="760"/>
      <c r="L16" s="749"/>
      <c r="M16" s="760"/>
      <c r="N16" s="760"/>
      <c r="P16" s="757">
        <f t="shared" si="1"/>
        <v>0</v>
      </c>
      <c r="Q16" s="757">
        <f t="shared" si="0"/>
        <v>0</v>
      </c>
      <c r="R16" s="510"/>
    </row>
    <row r="17" spans="2:18" ht="18" customHeight="1" x14ac:dyDescent="0.2">
      <c r="B17" s="759">
        <v>8</v>
      </c>
      <c r="C17" s="947"/>
      <c r="D17" s="951"/>
      <c r="E17" s="948"/>
      <c r="F17" s="508">
        <v>18</v>
      </c>
      <c r="G17" s="760"/>
      <c r="H17" s="760"/>
      <c r="I17" s="761"/>
      <c r="J17" s="760"/>
      <c r="K17" s="760"/>
      <c r="L17" s="749"/>
      <c r="M17" s="760"/>
      <c r="N17" s="760"/>
      <c r="P17" s="757">
        <f t="shared" si="1"/>
        <v>0</v>
      </c>
      <c r="Q17" s="757">
        <f t="shared" si="0"/>
        <v>0</v>
      </c>
      <c r="R17" s="510"/>
    </row>
    <row r="18" spans="2:18" ht="18" customHeight="1" x14ac:dyDescent="0.2">
      <c r="B18" s="759">
        <v>9</v>
      </c>
      <c r="C18" s="947"/>
      <c r="D18" s="951"/>
      <c r="E18" s="948"/>
      <c r="F18" s="508">
        <v>19</v>
      </c>
      <c r="G18" s="760"/>
      <c r="H18" s="760"/>
      <c r="I18" s="761"/>
      <c r="J18" s="760"/>
      <c r="K18" s="760"/>
      <c r="L18" s="749"/>
      <c r="M18" s="760"/>
      <c r="N18" s="760"/>
      <c r="P18" s="757">
        <f t="shared" si="1"/>
        <v>0</v>
      </c>
      <c r="Q18" s="757">
        <f t="shared" si="0"/>
        <v>0</v>
      </c>
      <c r="R18" s="510"/>
    </row>
    <row r="19" spans="2:18" ht="18" customHeight="1" x14ac:dyDescent="0.2">
      <c r="B19" s="759">
        <v>10</v>
      </c>
      <c r="C19" s="947"/>
      <c r="D19" s="951"/>
      <c r="E19" s="948"/>
      <c r="F19" s="508">
        <v>20</v>
      </c>
      <c r="G19" s="760"/>
      <c r="H19" s="760"/>
      <c r="I19" s="761"/>
      <c r="J19" s="760"/>
      <c r="K19" s="760"/>
      <c r="L19" s="749"/>
      <c r="M19" s="760"/>
      <c r="N19" s="760"/>
      <c r="P19" s="757">
        <f t="shared" si="1"/>
        <v>0</v>
      </c>
      <c r="Q19" s="757">
        <f t="shared" si="0"/>
        <v>0</v>
      </c>
      <c r="R19" s="510"/>
    </row>
    <row r="20" spans="2:18" ht="18" customHeight="1" x14ac:dyDescent="0.2">
      <c r="B20" s="759">
        <v>11</v>
      </c>
      <c r="C20" s="947"/>
      <c r="D20" s="951"/>
      <c r="E20" s="948"/>
      <c r="F20" s="508">
        <v>21</v>
      </c>
      <c r="G20" s="760"/>
      <c r="H20" s="760"/>
      <c r="I20" s="761"/>
      <c r="J20" s="760"/>
      <c r="K20" s="760"/>
      <c r="L20" s="749"/>
      <c r="M20" s="760"/>
      <c r="N20" s="760"/>
      <c r="P20" s="757">
        <f t="shared" si="1"/>
        <v>0</v>
      </c>
      <c r="Q20" s="757">
        <f t="shared" si="0"/>
        <v>0</v>
      </c>
      <c r="R20" s="510"/>
    </row>
    <row r="21" spans="2:18" ht="18" customHeight="1" x14ac:dyDescent="0.2">
      <c r="B21" s="759">
        <v>12</v>
      </c>
      <c r="C21" s="947"/>
      <c r="D21" s="951"/>
      <c r="E21" s="948"/>
      <c r="F21" s="508">
        <v>22</v>
      </c>
      <c r="G21" s="760"/>
      <c r="H21" s="760"/>
      <c r="I21" s="761"/>
      <c r="J21" s="760"/>
      <c r="K21" s="760"/>
      <c r="L21" s="749"/>
      <c r="M21" s="760"/>
      <c r="N21" s="760"/>
      <c r="P21" s="757">
        <f t="shared" si="1"/>
        <v>0</v>
      </c>
      <c r="Q21" s="757">
        <f t="shared" si="0"/>
        <v>0</v>
      </c>
      <c r="R21" s="510"/>
    </row>
    <row r="22" spans="2:18" ht="18" customHeight="1" x14ac:dyDescent="0.2">
      <c r="B22" s="759">
        <v>13</v>
      </c>
      <c r="C22" s="947"/>
      <c r="D22" s="951"/>
      <c r="E22" s="948"/>
      <c r="F22" s="508">
        <v>23</v>
      </c>
      <c r="G22" s="760"/>
      <c r="H22" s="760"/>
      <c r="I22" s="761"/>
      <c r="J22" s="760"/>
      <c r="K22" s="760"/>
      <c r="L22" s="749"/>
      <c r="M22" s="760"/>
      <c r="N22" s="760"/>
      <c r="P22" s="757">
        <f t="shared" si="1"/>
        <v>0</v>
      </c>
      <c r="Q22" s="757">
        <f t="shared" si="0"/>
        <v>0</v>
      </c>
      <c r="R22" s="510"/>
    </row>
    <row r="23" spans="2:18" ht="18" customHeight="1" x14ac:dyDescent="0.2">
      <c r="B23" s="759">
        <v>14</v>
      </c>
      <c r="C23" s="947"/>
      <c r="D23" s="951"/>
      <c r="E23" s="948"/>
      <c r="F23" s="508">
        <v>24</v>
      </c>
      <c r="G23" s="760"/>
      <c r="H23" s="760"/>
      <c r="I23" s="761"/>
      <c r="J23" s="760"/>
      <c r="K23" s="760"/>
      <c r="L23" s="749"/>
      <c r="M23" s="760"/>
      <c r="N23" s="760"/>
      <c r="P23" s="757">
        <f t="shared" si="1"/>
        <v>0</v>
      </c>
      <c r="Q23" s="757">
        <f t="shared" si="0"/>
        <v>0</v>
      </c>
      <c r="R23" s="510"/>
    </row>
    <row r="24" spans="2:18" ht="18" customHeight="1" x14ac:dyDescent="0.2">
      <c r="B24" s="759">
        <v>15</v>
      </c>
      <c r="C24" s="947"/>
      <c r="D24" s="951"/>
      <c r="E24" s="948"/>
      <c r="F24" s="508">
        <v>25</v>
      </c>
      <c r="G24" s="760"/>
      <c r="H24" s="760"/>
      <c r="I24" s="761"/>
      <c r="J24" s="760"/>
      <c r="K24" s="760"/>
      <c r="L24" s="749"/>
      <c r="M24" s="760"/>
      <c r="N24" s="760"/>
      <c r="P24" s="757">
        <f t="shared" si="1"/>
        <v>0</v>
      </c>
      <c r="Q24" s="757">
        <f t="shared" si="0"/>
        <v>0</v>
      </c>
      <c r="R24" s="510"/>
    </row>
    <row r="25" spans="2:18" ht="18" customHeight="1" x14ac:dyDescent="0.2">
      <c r="B25" s="759">
        <v>16</v>
      </c>
      <c r="C25" s="947"/>
      <c r="D25" s="951"/>
      <c r="E25" s="948"/>
      <c r="F25" s="508">
        <v>26</v>
      </c>
      <c r="G25" s="760"/>
      <c r="H25" s="760"/>
      <c r="I25" s="761"/>
      <c r="J25" s="760"/>
      <c r="K25" s="760"/>
      <c r="L25" s="749"/>
      <c r="M25" s="760"/>
      <c r="N25" s="760"/>
      <c r="P25" s="757">
        <f t="shared" si="1"/>
        <v>0</v>
      </c>
      <c r="Q25" s="757">
        <f t="shared" si="0"/>
        <v>0</v>
      </c>
      <c r="R25" s="510"/>
    </row>
    <row r="26" spans="2:18" ht="18" customHeight="1" x14ac:dyDescent="0.2">
      <c r="B26" s="759">
        <v>17</v>
      </c>
      <c r="C26" s="947"/>
      <c r="D26" s="951"/>
      <c r="E26" s="948"/>
      <c r="F26" s="508">
        <v>27</v>
      </c>
      <c r="G26" s="760"/>
      <c r="H26" s="760"/>
      <c r="I26" s="761"/>
      <c r="J26" s="760"/>
      <c r="K26" s="760"/>
      <c r="L26" s="749"/>
      <c r="M26" s="760"/>
      <c r="N26" s="760"/>
      <c r="P26" s="757">
        <f t="shared" si="1"/>
        <v>0</v>
      </c>
      <c r="Q26" s="757">
        <f t="shared" si="0"/>
        <v>0</v>
      </c>
      <c r="R26" s="510"/>
    </row>
    <row r="27" spans="2:18" ht="18" customHeight="1" x14ac:dyDescent="0.2">
      <c r="B27" s="759">
        <v>18</v>
      </c>
      <c r="C27" s="947"/>
      <c r="D27" s="951"/>
      <c r="E27" s="948"/>
      <c r="F27" s="508">
        <v>28</v>
      </c>
      <c r="G27" s="760"/>
      <c r="H27" s="760"/>
      <c r="I27" s="761"/>
      <c r="J27" s="760"/>
      <c r="K27" s="760"/>
      <c r="L27" s="749"/>
      <c r="M27" s="760"/>
      <c r="N27" s="760"/>
      <c r="P27" s="757">
        <f t="shared" si="1"/>
        <v>0</v>
      </c>
      <c r="Q27" s="757">
        <f t="shared" si="0"/>
        <v>0</v>
      </c>
      <c r="R27" s="510"/>
    </row>
    <row r="28" spans="2:18" ht="18" customHeight="1" x14ac:dyDescent="0.2">
      <c r="B28" s="759">
        <v>19</v>
      </c>
      <c r="C28" s="947"/>
      <c r="D28" s="951"/>
      <c r="E28" s="948"/>
      <c r="F28" s="508">
        <v>29</v>
      </c>
      <c r="G28" s="760"/>
      <c r="H28" s="760"/>
      <c r="I28" s="761"/>
      <c r="J28" s="760"/>
      <c r="K28" s="760"/>
      <c r="L28" s="749"/>
      <c r="M28" s="760"/>
      <c r="N28" s="760"/>
      <c r="P28" s="757">
        <f t="shared" si="1"/>
        <v>0</v>
      </c>
      <c r="Q28" s="757">
        <f t="shared" si="0"/>
        <v>0</v>
      </c>
      <c r="R28" s="510"/>
    </row>
    <row r="29" spans="2:18" ht="18" customHeight="1" x14ac:dyDescent="0.2">
      <c r="B29" s="759">
        <v>20</v>
      </c>
      <c r="C29" s="762" t="s">
        <v>222</v>
      </c>
      <c r="D29" s="542"/>
      <c r="E29" s="459"/>
      <c r="F29" s="508">
        <v>30</v>
      </c>
      <c r="G29" s="760"/>
      <c r="H29" s="760"/>
      <c r="I29" s="761"/>
      <c r="J29" s="760"/>
      <c r="K29" s="760"/>
      <c r="L29" s="749"/>
      <c r="M29" s="760"/>
      <c r="N29" s="760"/>
      <c r="P29" s="757">
        <f t="shared" si="1"/>
        <v>0</v>
      </c>
      <c r="Q29" s="757">
        <f t="shared" si="0"/>
        <v>0</v>
      </c>
      <c r="R29" s="510"/>
    </row>
    <row r="30" spans="2:18" ht="18" customHeight="1" x14ac:dyDescent="0.2">
      <c r="B30" s="460" t="s">
        <v>1013</v>
      </c>
      <c r="C30" s="275"/>
      <c r="D30" s="261"/>
      <c r="E30" s="261"/>
      <c r="F30" s="426">
        <v>39</v>
      </c>
      <c r="G30" s="107">
        <f>SUM(G10:G29)</f>
        <v>0</v>
      </c>
      <c r="H30" s="107">
        <f>SUM(H10:H29)</f>
        <v>0</v>
      </c>
      <c r="J30" s="107">
        <f>SUM(J10:J29)</f>
        <v>0</v>
      </c>
      <c r="K30" s="107">
        <f>SUM(K10:K29)</f>
        <v>0</v>
      </c>
      <c r="L30" s="731"/>
      <c r="M30" s="107">
        <f>SUM(M10:M29)</f>
        <v>0</v>
      </c>
      <c r="N30" s="107">
        <f>SUM(N10:N29)</f>
        <v>0</v>
      </c>
      <c r="P30" s="107">
        <f t="shared" si="1"/>
        <v>0</v>
      </c>
      <c r="Q30" s="107">
        <f t="shared" si="0"/>
        <v>0</v>
      </c>
      <c r="R30" s="514" t="s">
        <v>81</v>
      </c>
    </row>
    <row r="32" spans="2:18" x14ac:dyDescent="0.2">
      <c r="B32" s="268" t="s">
        <v>749</v>
      </c>
    </row>
    <row r="33" spans="2:17" x14ac:dyDescent="0.2">
      <c r="B33" s="531" t="s">
        <v>1300</v>
      </c>
    </row>
    <row r="34" spans="2:17" s="763" customFormat="1" x14ac:dyDescent="0.2">
      <c r="B34" s="764" t="s">
        <v>1301</v>
      </c>
      <c r="C34" s="765"/>
      <c r="J34" s="766"/>
      <c r="K34" s="766"/>
      <c r="M34" s="766"/>
      <c r="N34" s="766"/>
      <c r="P34" s="766"/>
      <c r="Q34" s="766"/>
    </row>
    <row r="35" spans="2:17" x14ac:dyDescent="0.2">
      <c r="B35" s="531" t="s">
        <v>1520</v>
      </c>
    </row>
    <row r="36" spans="2:17" x14ac:dyDescent="0.2">
      <c r="B36" s="536" t="s">
        <v>844</v>
      </c>
    </row>
    <row r="37" spans="2:17" x14ac:dyDescent="0.2">
      <c r="B37" s="536" t="s">
        <v>845</v>
      </c>
    </row>
  </sheetData>
  <sheetProtection password="E47D" sheet="1" objects="1" scenarios="1"/>
  <mergeCells count="22">
    <mergeCell ref="C17:E17"/>
    <mergeCell ref="C27:E27"/>
    <mergeCell ref="C26:E26"/>
    <mergeCell ref="C22:E22"/>
    <mergeCell ref="C23:E23"/>
    <mergeCell ref="C25:E25"/>
    <mergeCell ref="R5:R7"/>
    <mergeCell ref="C10:E10"/>
    <mergeCell ref="C28:E28"/>
    <mergeCell ref="C18:E18"/>
    <mergeCell ref="C19:E19"/>
    <mergeCell ref="C20:E20"/>
    <mergeCell ref="C21:E21"/>
    <mergeCell ref="C16:E16"/>
    <mergeCell ref="F5:F7"/>
    <mergeCell ref="B5:E6"/>
    <mergeCell ref="C15:E15"/>
    <mergeCell ref="C11:E11"/>
    <mergeCell ref="C12:E12"/>
    <mergeCell ref="C24:E24"/>
    <mergeCell ref="C13:E13"/>
    <mergeCell ref="C14:E14"/>
  </mergeCells>
  <phoneticPr fontId="2" type="noConversion"/>
  <pageMargins left="0.25" right="0.25" top="0.75" bottom="0.75" header="0.5" footer="0.5"/>
  <pageSetup paperSize="9" scale="78" orientation="landscape" r:id="rId1"/>
  <headerFooter alignWithMargins="0">
    <oddFooter xml:space="preserve">&amp;L&amp;A
&amp;R&amp;P of &amp;N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I40"/>
  <sheetViews>
    <sheetView showGridLines="0" zoomScale="80" zoomScaleNormal="80" zoomScaleSheetLayoutView="80" workbookViewId="0">
      <pane ySplit="7" topLeftCell="A8" activePane="bottomLeft" state="frozen"/>
      <selection activeCell="C6" sqref="C6"/>
      <selection pane="bottomLeft" activeCell="B1" sqref="B1"/>
    </sheetView>
  </sheetViews>
  <sheetFormatPr defaultRowHeight="12.75" x14ac:dyDescent="0.2"/>
  <cols>
    <col min="1" max="1" width="2.5703125" style="745" customWidth="1"/>
    <col min="2" max="2" width="35.28515625" style="745" customWidth="1"/>
    <col min="3" max="3" width="7" style="191" customWidth="1"/>
    <col min="4" max="4" width="13.42578125" style="745" customWidth="1"/>
    <col min="5" max="6" width="9.7109375" style="745" customWidth="1"/>
    <col min="7" max="7" width="11.7109375" style="745" customWidth="1"/>
    <col min="8" max="9" width="11" style="745" customWidth="1"/>
    <col min="10" max="10" width="11.5703125" style="745" customWidth="1"/>
    <col min="11" max="14" width="11" style="745" customWidth="1"/>
    <col min="15" max="15" width="8.28515625" style="191" customWidth="1"/>
    <col min="16" max="16" width="7.140625" style="745" customWidth="1"/>
    <col min="17" max="16384" width="9.140625" style="745"/>
  </cols>
  <sheetData>
    <row r="1" spans="1:35" s="758" customFormat="1" ht="15.75" x14ac:dyDescent="0.25">
      <c r="A1" s="43" t="str">
        <f ca="1">RIGHT(CELL("filename",A2),LEN(CELL("filename",A2))-FIND("]",CELL("filename",A2)))</f>
        <v>Form 53</v>
      </c>
      <c r="B1" s="184" t="str">
        <f ca="1">INDEX(TOC!$B$5:$G$54,MATCH(TEXT(A1,0),TOC!$B$5:$B$54,0),6)</f>
        <v>Form 53 - Counterparty Analysis - Analysis of Major Reinsurers (Receivables/ Recoverables)</v>
      </c>
      <c r="C1" s="185"/>
      <c r="O1" s="185"/>
    </row>
    <row r="2" spans="1:35" s="719" customFormat="1" ht="15.75" x14ac:dyDescent="0.25">
      <c r="B2" s="719" t="str">
        <f>"Company: "&amp;CVR!G10</f>
        <v xml:space="preserve">Company: </v>
      </c>
      <c r="C2" s="191"/>
      <c r="E2" s="758"/>
      <c r="F2" s="193"/>
      <c r="O2" s="191"/>
    </row>
    <row r="3" spans="1:35" s="719" customFormat="1" x14ac:dyDescent="0.2">
      <c r="B3" s="720" t="str">
        <f>"Reporting Period: "&amp;CVR!G12&amp;", "&amp;CVR!G13</f>
        <v xml:space="preserve">Reporting Period: , </v>
      </c>
      <c r="C3" s="196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199" t="s">
        <v>1101</v>
      </c>
      <c r="O3" s="196"/>
    </row>
    <row r="5" spans="1:35" ht="49.5" customHeight="1" x14ac:dyDescent="0.2">
      <c r="B5" s="925" t="s">
        <v>813</v>
      </c>
      <c r="C5" s="925" t="s">
        <v>1194</v>
      </c>
      <c r="D5" s="925" t="s">
        <v>1211</v>
      </c>
      <c r="E5" s="953" t="s">
        <v>1503</v>
      </c>
      <c r="F5" s="953"/>
      <c r="G5" s="953" t="s">
        <v>966</v>
      </c>
      <c r="H5" s="953"/>
      <c r="I5" s="953"/>
      <c r="J5" s="953"/>
      <c r="K5" s="954" t="s">
        <v>967</v>
      </c>
      <c r="L5" s="953"/>
      <c r="M5" s="953"/>
      <c r="N5" s="953"/>
      <c r="O5" s="925" t="s">
        <v>1235</v>
      </c>
    </row>
    <row r="6" spans="1:35" ht="44.25" customHeight="1" x14ac:dyDescent="0.2">
      <c r="B6" s="952"/>
      <c r="C6" s="930"/>
      <c r="D6" s="926"/>
      <c r="E6" s="767" t="s">
        <v>1375</v>
      </c>
      <c r="F6" s="768" t="s">
        <v>1398</v>
      </c>
      <c r="G6" s="767" t="s">
        <v>731</v>
      </c>
      <c r="H6" s="767" t="s">
        <v>1521</v>
      </c>
      <c r="I6" s="767" t="s">
        <v>1147</v>
      </c>
      <c r="J6" s="767" t="s">
        <v>1148</v>
      </c>
      <c r="K6" s="769" t="s">
        <v>1183</v>
      </c>
      <c r="L6" s="767" t="s">
        <v>1184</v>
      </c>
      <c r="M6" s="767" t="s">
        <v>1265</v>
      </c>
      <c r="N6" s="767" t="s">
        <v>1264</v>
      </c>
      <c r="O6" s="930"/>
    </row>
    <row r="7" spans="1:35" x14ac:dyDescent="0.2">
      <c r="B7" s="376" t="s">
        <v>1394</v>
      </c>
      <c r="C7" s="926"/>
      <c r="D7" s="329" t="s">
        <v>1395</v>
      </c>
      <c r="E7" s="545" t="s">
        <v>1397</v>
      </c>
      <c r="F7" s="546" t="s">
        <v>1396</v>
      </c>
      <c r="G7" s="329" t="s">
        <v>57</v>
      </c>
      <c r="H7" s="329" t="s">
        <v>58</v>
      </c>
      <c r="I7" s="329" t="s">
        <v>59</v>
      </c>
      <c r="J7" s="547" t="s">
        <v>1587</v>
      </c>
      <c r="K7" s="329" t="s">
        <v>61</v>
      </c>
      <c r="L7" s="329" t="s">
        <v>62</v>
      </c>
      <c r="M7" s="329" t="s">
        <v>63</v>
      </c>
      <c r="N7" s="329" t="s">
        <v>64</v>
      </c>
      <c r="O7" s="926"/>
      <c r="P7" s="770"/>
      <c r="R7" s="770"/>
      <c r="S7" s="770"/>
      <c r="T7" s="770"/>
      <c r="U7" s="770"/>
      <c r="V7" s="770"/>
      <c r="W7" s="770"/>
      <c r="X7" s="770"/>
      <c r="Y7" s="770"/>
      <c r="Z7" s="770"/>
      <c r="AA7" s="770"/>
      <c r="AB7" s="770"/>
      <c r="AC7" s="770"/>
      <c r="AD7" s="770"/>
      <c r="AE7" s="770"/>
      <c r="AF7" s="770"/>
      <c r="AG7" s="770"/>
      <c r="AH7" s="770"/>
      <c r="AI7" s="770"/>
    </row>
    <row r="8" spans="1:35" s="770" customFormat="1" x14ac:dyDescent="0.2">
      <c r="B8" s="548"/>
      <c r="C8" s="548"/>
      <c r="D8" s="548"/>
      <c r="E8" s="548"/>
      <c r="F8" s="548"/>
      <c r="G8" s="548"/>
      <c r="H8" s="548"/>
      <c r="I8" s="548"/>
      <c r="J8" s="548"/>
      <c r="O8" s="548"/>
    </row>
    <row r="9" spans="1:35" s="770" customFormat="1" x14ac:dyDescent="0.2">
      <c r="B9" s="549" t="s">
        <v>818</v>
      </c>
      <c r="C9" s="548"/>
      <c r="D9" s="548"/>
      <c r="E9" s="548"/>
      <c r="F9" s="548"/>
      <c r="G9" s="548"/>
      <c r="H9" s="548"/>
      <c r="I9" s="548"/>
      <c r="J9" s="548"/>
      <c r="O9" s="548"/>
    </row>
    <row r="10" spans="1:35" x14ac:dyDescent="0.2">
      <c r="B10" s="572"/>
      <c r="C10" s="550">
        <v>11</v>
      </c>
      <c r="D10" s="771"/>
      <c r="E10" s="771"/>
      <c r="F10" s="771"/>
      <c r="G10" s="771"/>
      <c r="H10" s="771"/>
      <c r="I10" s="771"/>
      <c r="J10" s="772">
        <f>G10+H10-I10</f>
        <v>0</v>
      </c>
      <c r="K10" s="771"/>
      <c r="L10" s="771"/>
      <c r="M10" s="771"/>
      <c r="N10" s="771"/>
      <c r="O10" s="555"/>
    </row>
    <row r="11" spans="1:35" x14ac:dyDescent="0.2">
      <c r="B11" s="572"/>
      <c r="C11" s="550">
        <v>12</v>
      </c>
      <c r="D11" s="771"/>
      <c r="E11" s="771"/>
      <c r="F11" s="771"/>
      <c r="G11" s="771"/>
      <c r="H11" s="771"/>
      <c r="I11" s="771"/>
      <c r="J11" s="772">
        <f t="shared" ref="J11:J18" si="0">G11+H11-I11</f>
        <v>0</v>
      </c>
      <c r="K11" s="771"/>
      <c r="L11" s="771"/>
      <c r="M11" s="771"/>
      <c r="N11" s="771"/>
      <c r="O11" s="555"/>
    </row>
    <row r="12" spans="1:35" x14ac:dyDescent="0.2">
      <c r="B12" s="572"/>
      <c r="C12" s="550">
        <v>13</v>
      </c>
      <c r="D12" s="771"/>
      <c r="E12" s="771"/>
      <c r="F12" s="771"/>
      <c r="G12" s="771"/>
      <c r="H12" s="771"/>
      <c r="I12" s="771"/>
      <c r="J12" s="772">
        <f t="shared" si="0"/>
        <v>0</v>
      </c>
      <c r="K12" s="771"/>
      <c r="L12" s="771"/>
      <c r="M12" s="771"/>
      <c r="N12" s="771"/>
      <c r="O12" s="555"/>
    </row>
    <row r="13" spans="1:35" x14ac:dyDescent="0.2">
      <c r="B13" s="572"/>
      <c r="C13" s="550">
        <v>14</v>
      </c>
      <c r="D13" s="771"/>
      <c r="E13" s="771"/>
      <c r="F13" s="771"/>
      <c r="G13" s="771"/>
      <c r="H13" s="771"/>
      <c r="I13" s="771"/>
      <c r="J13" s="772">
        <f t="shared" si="0"/>
        <v>0</v>
      </c>
      <c r="K13" s="771"/>
      <c r="L13" s="771"/>
      <c r="M13" s="771"/>
      <c r="N13" s="771"/>
      <c r="O13" s="555"/>
    </row>
    <row r="14" spans="1:35" x14ac:dyDescent="0.2">
      <c r="B14" s="572"/>
      <c r="C14" s="550">
        <v>15</v>
      </c>
      <c r="D14" s="771"/>
      <c r="E14" s="771"/>
      <c r="F14" s="771"/>
      <c r="G14" s="771"/>
      <c r="H14" s="771"/>
      <c r="I14" s="771"/>
      <c r="J14" s="772">
        <f>G14+H14-I14</f>
        <v>0</v>
      </c>
      <c r="K14" s="771"/>
      <c r="L14" s="771"/>
      <c r="M14" s="771"/>
      <c r="N14" s="771"/>
      <c r="O14" s="555"/>
    </row>
    <row r="15" spans="1:35" x14ac:dyDescent="0.2">
      <c r="B15" s="572"/>
      <c r="C15" s="550">
        <v>16</v>
      </c>
      <c r="D15" s="771"/>
      <c r="E15" s="771"/>
      <c r="F15" s="771"/>
      <c r="G15" s="771"/>
      <c r="H15" s="771"/>
      <c r="I15" s="771"/>
      <c r="J15" s="772">
        <f t="shared" si="0"/>
        <v>0</v>
      </c>
      <c r="K15" s="771"/>
      <c r="L15" s="771"/>
      <c r="M15" s="771"/>
      <c r="N15" s="771"/>
      <c r="O15" s="555"/>
    </row>
    <row r="16" spans="1:35" x14ac:dyDescent="0.2">
      <c r="B16" s="572"/>
      <c r="C16" s="550">
        <v>17</v>
      </c>
      <c r="D16" s="771"/>
      <c r="E16" s="771"/>
      <c r="F16" s="771"/>
      <c r="G16" s="771"/>
      <c r="H16" s="771"/>
      <c r="I16" s="771"/>
      <c r="J16" s="772">
        <f t="shared" si="0"/>
        <v>0</v>
      </c>
      <c r="K16" s="771"/>
      <c r="L16" s="771"/>
      <c r="M16" s="771"/>
      <c r="N16" s="771"/>
      <c r="O16" s="555"/>
    </row>
    <row r="17" spans="2:15" x14ac:dyDescent="0.2">
      <c r="B17" s="572"/>
      <c r="C17" s="550">
        <v>18</v>
      </c>
      <c r="D17" s="771"/>
      <c r="E17" s="771"/>
      <c r="F17" s="771"/>
      <c r="G17" s="771"/>
      <c r="H17" s="771"/>
      <c r="I17" s="771"/>
      <c r="J17" s="772">
        <f t="shared" si="0"/>
        <v>0</v>
      </c>
      <c r="K17" s="771"/>
      <c r="L17" s="771"/>
      <c r="M17" s="771"/>
      <c r="N17" s="771"/>
      <c r="O17" s="555"/>
    </row>
    <row r="18" spans="2:15" x14ac:dyDescent="0.2">
      <c r="B18" s="572"/>
      <c r="C18" s="550">
        <v>19</v>
      </c>
      <c r="D18" s="771"/>
      <c r="E18" s="771"/>
      <c r="F18" s="771"/>
      <c r="G18" s="771"/>
      <c r="H18" s="771"/>
      <c r="I18" s="771"/>
      <c r="J18" s="772">
        <f t="shared" si="0"/>
        <v>0</v>
      </c>
      <c r="K18" s="771"/>
      <c r="L18" s="771"/>
      <c r="M18" s="771"/>
      <c r="N18" s="771"/>
      <c r="O18" s="555"/>
    </row>
    <row r="19" spans="2:15" ht="25.5" x14ac:dyDescent="0.2">
      <c r="B19" s="773" t="s">
        <v>815</v>
      </c>
      <c r="C19" s="550">
        <v>20</v>
      </c>
      <c r="D19" s="771"/>
      <c r="E19" s="771"/>
      <c r="F19" s="771"/>
      <c r="G19" s="771"/>
      <c r="H19" s="771"/>
      <c r="I19" s="771"/>
      <c r="J19" s="772">
        <f>G19+H19-I19</f>
        <v>0</v>
      </c>
      <c r="K19" s="771"/>
      <c r="L19" s="771"/>
      <c r="M19" s="771"/>
      <c r="N19" s="771"/>
      <c r="O19" s="555"/>
    </row>
    <row r="20" spans="2:15" x14ac:dyDescent="0.2">
      <c r="B20" s="552" t="s">
        <v>1014</v>
      </c>
      <c r="C20" s="234">
        <v>29</v>
      </c>
      <c r="D20" s="553"/>
      <c r="E20" s="554">
        <f>SUM(E10:E19)</f>
        <v>0</v>
      </c>
      <c r="F20" s="554">
        <f t="shared" ref="F20:N20" si="1">SUM(F10:F19)</f>
        <v>0</v>
      </c>
      <c r="G20" s="554">
        <f t="shared" si="1"/>
        <v>0</v>
      </c>
      <c r="H20" s="554">
        <f t="shared" si="1"/>
        <v>0</v>
      </c>
      <c r="I20" s="554">
        <f t="shared" si="1"/>
        <v>0</v>
      </c>
      <c r="J20" s="554">
        <f t="shared" si="1"/>
        <v>0</v>
      </c>
      <c r="K20" s="554">
        <f t="shared" si="1"/>
        <v>0</v>
      </c>
      <c r="L20" s="554">
        <f t="shared" si="1"/>
        <v>0</v>
      </c>
      <c r="M20" s="554">
        <f t="shared" si="1"/>
        <v>0</v>
      </c>
      <c r="N20" s="554">
        <f t="shared" si="1"/>
        <v>0</v>
      </c>
      <c r="O20" s="550">
        <v>11</v>
      </c>
    </row>
    <row r="21" spans="2:15" s="770" customFormat="1" x14ac:dyDescent="0.2">
      <c r="B21" s="548"/>
      <c r="C21" s="548"/>
      <c r="D21" s="548"/>
      <c r="E21" s="548"/>
      <c r="F21" s="548"/>
      <c r="G21" s="548"/>
      <c r="H21" s="548"/>
      <c r="I21" s="548"/>
      <c r="J21" s="548"/>
      <c r="O21" s="548"/>
    </row>
    <row r="22" spans="2:15" s="770" customFormat="1" x14ac:dyDescent="0.2">
      <c r="B22" s="549" t="s">
        <v>817</v>
      </c>
      <c r="C22" s="548"/>
      <c r="D22" s="548"/>
      <c r="E22" s="548"/>
      <c r="F22" s="548"/>
      <c r="G22" s="548"/>
      <c r="H22" s="548"/>
      <c r="I22" s="548"/>
      <c r="J22" s="548"/>
      <c r="O22" s="548"/>
    </row>
    <row r="23" spans="2:15" x14ac:dyDescent="0.2">
      <c r="B23" s="572"/>
      <c r="C23" s="550">
        <v>31</v>
      </c>
      <c r="D23" s="771"/>
      <c r="E23" s="771"/>
      <c r="F23" s="771"/>
      <c r="G23" s="771"/>
      <c r="H23" s="771"/>
      <c r="I23" s="771"/>
      <c r="J23" s="772">
        <f>G23+H23-I23</f>
        <v>0</v>
      </c>
      <c r="K23" s="771"/>
      <c r="L23" s="771"/>
      <c r="M23" s="771"/>
      <c r="N23" s="771"/>
      <c r="O23" s="555"/>
    </row>
    <row r="24" spans="2:15" x14ac:dyDescent="0.2">
      <c r="B24" s="572"/>
      <c r="C24" s="550">
        <v>32</v>
      </c>
      <c r="D24" s="771"/>
      <c r="E24" s="771"/>
      <c r="F24" s="771"/>
      <c r="G24" s="771"/>
      <c r="H24" s="771"/>
      <c r="I24" s="771"/>
      <c r="J24" s="772">
        <f t="shared" ref="J24:J32" si="2">G24+H24-I24</f>
        <v>0</v>
      </c>
      <c r="K24" s="771"/>
      <c r="L24" s="771"/>
      <c r="M24" s="771"/>
      <c r="N24" s="771"/>
      <c r="O24" s="555"/>
    </row>
    <row r="25" spans="2:15" x14ac:dyDescent="0.2">
      <c r="B25" s="572"/>
      <c r="C25" s="550">
        <v>33</v>
      </c>
      <c r="D25" s="771"/>
      <c r="E25" s="771"/>
      <c r="F25" s="771"/>
      <c r="G25" s="771"/>
      <c r="H25" s="771"/>
      <c r="I25" s="771"/>
      <c r="J25" s="772">
        <f t="shared" si="2"/>
        <v>0</v>
      </c>
      <c r="K25" s="771"/>
      <c r="L25" s="771"/>
      <c r="M25" s="771"/>
      <c r="N25" s="771"/>
      <c r="O25" s="555"/>
    </row>
    <row r="26" spans="2:15" x14ac:dyDescent="0.2">
      <c r="B26" s="572"/>
      <c r="C26" s="550">
        <v>34</v>
      </c>
      <c r="D26" s="771"/>
      <c r="E26" s="771"/>
      <c r="F26" s="771"/>
      <c r="G26" s="771"/>
      <c r="H26" s="771"/>
      <c r="I26" s="771"/>
      <c r="J26" s="772">
        <f t="shared" si="2"/>
        <v>0</v>
      </c>
      <c r="K26" s="771"/>
      <c r="L26" s="771"/>
      <c r="M26" s="771"/>
      <c r="N26" s="771"/>
      <c r="O26" s="555"/>
    </row>
    <row r="27" spans="2:15" x14ac:dyDescent="0.2">
      <c r="B27" s="572"/>
      <c r="C27" s="550">
        <v>35</v>
      </c>
      <c r="D27" s="771"/>
      <c r="E27" s="771"/>
      <c r="F27" s="771"/>
      <c r="G27" s="771"/>
      <c r="H27" s="771"/>
      <c r="I27" s="771"/>
      <c r="J27" s="772">
        <f t="shared" si="2"/>
        <v>0</v>
      </c>
      <c r="K27" s="771"/>
      <c r="L27" s="771"/>
      <c r="M27" s="771"/>
      <c r="N27" s="771"/>
      <c r="O27" s="555"/>
    </row>
    <row r="28" spans="2:15" x14ac:dyDescent="0.2">
      <c r="B28" s="572"/>
      <c r="C28" s="550">
        <v>36</v>
      </c>
      <c r="D28" s="771"/>
      <c r="E28" s="771"/>
      <c r="F28" s="771"/>
      <c r="G28" s="771"/>
      <c r="H28" s="771"/>
      <c r="I28" s="771"/>
      <c r="J28" s="772">
        <f t="shared" si="2"/>
        <v>0</v>
      </c>
      <c r="K28" s="771"/>
      <c r="L28" s="771"/>
      <c r="M28" s="771"/>
      <c r="N28" s="771"/>
      <c r="O28" s="555"/>
    </row>
    <row r="29" spans="2:15" x14ac:dyDescent="0.2">
      <c r="B29" s="572"/>
      <c r="C29" s="550">
        <v>37</v>
      </c>
      <c r="D29" s="771"/>
      <c r="E29" s="771"/>
      <c r="F29" s="771"/>
      <c r="G29" s="771"/>
      <c r="H29" s="771"/>
      <c r="I29" s="771"/>
      <c r="J29" s="772">
        <f t="shared" si="2"/>
        <v>0</v>
      </c>
      <c r="K29" s="771"/>
      <c r="L29" s="771"/>
      <c r="M29" s="771"/>
      <c r="N29" s="771"/>
      <c r="O29" s="555"/>
    </row>
    <row r="30" spans="2:15" x14ac:dyDescent="0.2">
      <c r="B30" s="572"/>
      <c r="C30" s="550">
        <v>38</v>
      </c>
      <c r="D30" s="771"/>
      <c r="E30" s="771"/>
      <c r="F30" s="771"/>
      <c r="G30" s="771"/>
      <c r="H30" s="771"/>
      <c r="I30" s="771"/>
      <c r="J30" s="772">
        <f t="shared" si="2"/>
        <v>0</v>
      </c>
      <c r="K30" s="771"/>
      <c r="L30" s="771"/>
      <c r="M30" s="771"/>
      <c r="N30" s="771"/>
      <c r="O30" s="555"/>
    </row>
    <row r="31" spans="2:15" x14ac:dyDescent="0.2">
      <c r="B31" s="572"/>
      <c r="C31" s="550">
        <v>39</v>
      </c>
      <c r="D31" s="771"/>
      <c r="E31" s="771"/>
      <c r="F31" s="771"/>
      <c r="G31" s="771"/>
      <c r="H31" s="771"/>
      <c r="I31" s="771"/>
      <c r="J31" s="772">
        <f t="shared" si="2"/>
        <v>0</v>
      </c>
      <c r="K31" s="771"/>
      <c r="L31" s="771"/>
      <c r="M31" s="771"/>
      <c r="N31" s="771"/>
      <c r="O31" s="555"/>
    </row>
    <row r="32" spans="2:15" ht="25.5" x14ac:dyDescent="0.2">
      <c r="B32" s="773" t="s">
        <v>816</v>
      </c>
      <c r="C32" s="550">
        <v>40</v>
      </c>
      <c r="D32" s="771"/>
      <c r="E32" s="771"/>
      <c r="F32" s="771"/>
      <c r="G32" s="771"/>
      <c r="H32" s="771"/>
      <c r="I32" s="771"/>
      <c r="J32" s="772">
        <f t="shared" si="2"/>
        <v>0</v>
      </c>
      <c r="K32" s="771"/>
      <c r="L32" s="771"/>
      <c r="M32" s="771"/>
      <c r="N32" s="771"/>
      <c r="O32" s="555"/>
    </row>
    <row r="33" spans="2:15" x14ac:dyDescent="0.2">
      <c r="B33" s="552" t="s">
        <v>1015</v>
      </c>
      <c r="C33" s="234">
        <v>49</v>
      </c>
      <c r="D33" s="553"/>
      <c r="E33" s="554">
        <f t="shared" ref="E33:N33" si="3">SUM(E23:E32)</f>
        <v>0</v>
      </c>
      <c r="F33" s="554">
        <f t="shared" si="3"/>
        <v>0</v>
      </c>
      <c r="G33" s="554">
        <f t="shared" si="3"/>
        <v>0</v>
      </c>
      <c r="H33" s="554">
        <f t="shared" si="3"/>
        <v>0</v>
      </c>
      <c r="I33" s="554">
        <f t="shared" si="3"/>
        <v>0</v>
      </c>
      <c r="J33" s="554">
        <f t="shared" si="3"/>
        <v>0</v>
      </c>
      <c r="K33" s="554">
        <f t="shared" si="3"/>
        <v>0</v>
      </c>
      <c r="L33" s="554">
        <f t="shared" si="3"/>
        <v>0</v>
      </c>
      <c r="M33" s="554">
        <f t="shared" si="3"/>
        <v>0</v>
      </c>
      <c r="N33" s="554">
        <f t="shared" si="3"/>
        <v>0</v>
      </c>
      <c r="O33" s="550">
        <v>11</v>
      </c>
    </row>
    <row r="34" spans="2:15" s="770" customFormat="1" x14ac:dyDescent="0.2">
      <c r="B34" s="548"/>
      <c r="C34" s="548"/>
      <c r="D34" s="548"/>
      <c r="E34" s="548"/>
      <c r="F34" s="548"/>
      <c r="G34" s="548"/>
      <c r="H34" s="548"/>
      <c r="I34" s="548"/>
      <c r="J34" s="548"/>
      <c r="O34" s="548"/>
    </row>
    <row r="35" spans="2:15" x14ac:dyDescent="0.2">
      <c r="B35" s="552" t="s">
        <v>1016</v>
      </c>
      <c r="C35" s="234">
        <v>59</v>
      </c>
      <c r="D35" s="553"/>
      <c r="E35" s="554">
        <f>E33+E20</f>
        <v>0</v>
      </c>
      <c r="F35" s="554">
        <f t="shared" ref="F35:N35" si="4">F33+F20</f>
        <v>0</v>
      </c>
      <c r="G35" s="554">
        <f t="shared" si="4"/>
        <v>0</v>
      </c>
      <c r="H35" s="554">
        <f t="shared" si="4"/>
        <v>0</v>
      </c>
      <c r="I35" s="554">
        <f t="shared" si="4"/>
        <v>0</v>
      </c>
      <c r="J35" s="554">
        <f t="shared" si="4"/>
        <v>0</v>
      </c>
      <c r="K35" s="554">
        <f t="shared" si="4"/>
        <v>0</v>
      </c>
      <c r="L35" s="554">
        <f t="shared" si="4"/>
        <v>0</v>
      </c>
      <c r="M35" s="554">
        <f t="shared" si="4"/>
        <v>0</v>
      </c>
      <c r="N35" s="554">
        <f t="shared" si="4"/>
        <v>0</v>
      </c>
      <c r="O35" s="550">
        <v>11</v>
      </c>
    </row>
    <row r="37" spans="2:15" x14ac:dyDescent="0.2">
      <c r="B37" s="268" t="s">
        <v>749</v>
      </c>
      <c r="C37" s="556"/>
      <c r="O37" s="556"/>
    </row>
    <row r="38" spans="2:15" x14ac:dyDescent="0.2">
      <c r="B38" s="745" t="s">
        <v>819</v>
      </c>
    </row>
    <row r="39" spans="2:15" x14ac:dyDescent="0.2">
      <c r="B39" s="745" t="s">
        <v>821</v>
      </c>
    </row>
    <row r="40" spans="2:15" x14ac:dyDescent="0.2">
      <c r="B40" s="448" t="s">
        <v>1679</v>
      </c>
    </row>
  </sheetData>
  <sheetProtection password="E47D" sheet="1" objects="1" scenarios="1"/>
  <mergeCells count="7">
    <mergeCell ref="B5:B6"/>
    <mergeCell ref="D5:D6"/>
    <mergeCell ref="C5:C7"/>
    <mergeCell ref="O5:O7"/>
    <mergeCell ref="E5:F5"/>
    <mergeCell ref="G5:J5"/>
    <mergeCell ref="K5:N5"/>
  </mergeCells>
  <phoneticPr fontId="2" type="noConversion"/>
  <pageMargins left="0.25" right="0.25" top="0.75" bottom="0.75" header="0.5" footer="0.5"/>
  <pageSetup paperSize="9" scale="80" orientation="landscape" r:id="rId1"/>
  <headerFooter alignWithMargins="0">
    <oddFooter>&amp;L&amp;A&amp;R&amp;P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I40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G43" sqref="G43"/>
    </sheetView>
  </sheetViews>
  <sheetFormatPr defaultRowHeight="12.75" x14ac:dyDescent="0.2"/>
  <cols>
    <col min="1" max="1" width="2.5703125" style="745" customWidth="1"/>
    <col min="2" max="2" width="35.28515625" style="745" customWidth="1"/>
    <col min="3" max="3" width="7" style="191" customWidth="1"/>
    <col min="4" max="4" width="13.42578125" style="745" customWidth="1"/>
    <col min="5" max="6" width="9.7109375" style="745" customWidth="1"/>
    <col min="7" max="7" width="11.7109375" style="745" customWidth="1"/>
    <col min="8" max="9" width="11" style="745" customWidth="1"/>
    <col min="10" max="10" width="11.5703125" style="745" customWidth="1"/>
    <col min="11" max="14" width="11" style="745" customWidth="1"/>
    <col min="15" max="15" width="8.42578125" style="191" customWidth="1"/>
    <col min="16" max="16" width="7.140625" style="745" customWidth="1"/>
    <col min="17" max="16384" width="9.140625" style="745"/>
  </cols>
  <sheetData>
    <row r="1" spans="1:35" s="758" customFormat="1" ht="15.75" x14ac:dyDescent="0.25">
      <c r="A1" s="43" t="str">
        <f ca="1">RIGHT(CELL("filename",A2),LEN(CELL("filename",A2))-FIND("]",CELL("filename",A2)))</f>
        <v>Form 54</v>
      </c>
      <c r="B1" s="557" t="s">
        <v>835</v>
      </c>
      <c r="C1" s="558"/>
      <c r="D1" s="774"/>
      <c r="E1" s="774"/>
      <c r="F1" s="774"/>
      <c r="G1" s="774"/>
      <c r="O1" s="191"/>
    </row>
    <row r="2" spans="1:35" s="719" customFormat="1" ht="15.75" x14ac:dyDescent="0.25">
      <c r="B2" s="719" t="str">
        <f>"Company: "&amp;CVR!G10</f>
        <v xml:space="preserve">Company: </v>
      </c>
      <c r="C2" s="191"/>
      <c r="E2" s="758"/>
      <c r="F2" s="193"/>
      <c r="O2" s="191"/>
    </row>
    <row r="3" spans="1:35" s="719" customFormat="1" x14ac:dyDescent="0.2">
      <c r="B3" s="720" t="str">
        <f>"Reporting Period: "&amp;CVR!G13</f>
        <v xml:space="preserve">Reporting Period: </v>
      </c>
      <c r="C3" s="196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199" t="s">
        <v>1101</v>
      </c>
      <c r="O3" s="196"/>
    </row>
    <row r="5" spans="1:35" ht="40.5" customHeight="1" x14ac:dyDescent="0.2">
      <c r="B5" s="925" t="s">
        <v>813</v>
      </c>
      <c r="C5" s="925" t="s">
        <v>1194</v>
      </c>
      <c r="D5" s="925" t="s">
        <v>1211</v>
      </c>
      <c r="E5" s="953" t="s">
        <v>1503</v>
      </c>
      <c r="F5" s="953"/>
      <c r="G5" s="953" t="s">
        <v>1329</v>
      </c>
      <c r="H5" s="953"/>
      <c r="I5" s="953"/>
      <c r="J5" s="953"/>
      <c r="K5" s="954" t="s">
        <v>814</v>
      </c>
      <c r="L5" s="953"/>
      <c r="M5" s="953"/>
      <c r="N5" s="953"/>
      <c r="O5" s="925" t="s">
        <v>1235</v>
      </c>
    </row>
    <row r="6" spans="1:35" ht="44.25" customHeight="1" x14ac:dyDescent="0.2">
      <c r="B6" s="952"/>
      <c r="C6" s="930"/>
      <c r="D6" s="926"/>
      <c r="E6" s="767" t="s">
        <v>1375</v>
      </c>
      <c r="F6" s="768" t="s">
        <v>1398</v>
      </c>
      <c r="G6" s="767" t="s">
        <v>731</v>
      </c>
      <c r="H6" s="767" t="s">
        <v>1521</v>
      </c>
      <c r="I6" s="767" t="s">
        <v>1147</v>
      </c>
      <c r="J6" s="767" t="s">
        <v>1148</v>
      </c>
      <c r="K6" s="769" t="s">
        <v>1183</v>
      </c>
      <c r="L6" s="767" t="s">
        <v>1184</v>
      </c>
      <c r="M6" s="767" t="s">
        <v>1265</v>
      </c>
      <c r="N6" s="767" t="s">
        <v>1264</v>
      </c>
      <c r="O6" s="930"/>
    </row>
    <row r="7" spans="1:35" x14ac:dyDescent="0.2">
      <c r="B7" s="376" t="s">
        <v>1394</v>
      </c>
      <c r="C7" s="926"/>
      <c r="D7" s="329" t="s">
        <v>1395</v>
      </c>
      <c r="E7" s="545" t="s">
        <v>1397</v>
      </c>
      <c r="F7" s="546" t="s">
        <v>1396</v>
      </c>
      <c r="G7" s="329" t="s">
        <v>57</v>
      </c>
      <c r="H7" s="329" t="s">
        <v>58</v>
      </c>
      <c r="I7" s="329" t="s">
        <v>59</v>
      </c>
      <c r="J7" s="547" t="s">
        <v>1587</v>
      </c>
      <c r="K7" s="329" t="s">
        <v>61</v>
      </c>
      <c r="L7" s="329" t="s">
        <v>62</v>
      </c>
      <c r="M7" s="329" t="s">
        <v>63</v>
      </c>
      <c r="N7" s="329" t="s">
        <v>64</v>
      </c>
      <c r="O7" s="926"/>
      <c r="P7" s="770"/>
      <c r="R7" s="770"/>
      <c r="S7" s="770"/>
      <c r="T7" s="770"/>
      <c r="U7" s="770"/>
      <c r="V7" s="770"/>
      <c r="W7" s="770"/>
      <c r="X7" s="770"/>
      <c r="Y7" s="770"/>
      <c r="Z7" s="770"/>
      <c r="AA7" s="770"/>
      <c r="AB7" s="770"/>
      <c r="AC7" s="770"/>
      <c r="AD7" s="770"/>
      <c r="AE7" s="770"/>
      <c r="AF7" s="770"/>
      <c r="AG7" s="770"/>
      <c r="AH7" s="770"/>
      <c r="AI7" s="770"/>
    </row>
    <row r="8" spans="1:35" s="770" customFormat="1" x14ac:dyDescent="0.2">
      <c r="B8" s="548"/>
      <c r="C8" s="548"/>
      <c r="D8" s="548"/>
      <c r="E8" s="548"/>
      <c r="F8" s="548"/>
      <c r="G8" s="548"/>
      <c r="H8" s="548"/>
      <c r="I8" s="548"/>
      <c r="J8" s="548"/>
      <c r="O8" s="548"/>
    </row>
    <row r="9" spans="1:35" s="770" customFormat="1" x14ac:dyDescent="0.2">
      <c r="B9" s="549" t="s">
        <v>818</v>
      </c>
      <c r="C9" s="548"/>
      <c r="D9" s="548"/>
      <c r="E9" s="548"/>
      <c r="F9" s="548"/>
      <c r="G9" s="548"/>
      <c r="H9" s="548"/>
      <c r="I9" s="548"/>
      <c r="J9" s="548"/>
      <c r="O9" s="548"/>
    </row>
    <row r="10" spans="1:35" x14ac:dyDescent="0.2">
      <c r="B10" s="572"/>
      <c r="C10" s="550">
        <v>11</v>
      </c>
      <c r="D10" s="771"/>
      <c r="E10" s="771"/>
      <c r="F10" s="771"/>
      <c r="G10" s="771"/>
      <c r="H10" s="771"/>
      <c r="I10" s="771"/>
      <c r="J10" s="772">
        <f t="shared" ref="J10:J19" si="0">G10+H10-I10</f>
        <v>0</v>
      </c>
      <c r="K10" s="771"/>
      <c r="L10" s="771"/>
      <c r="M10" s="771"/>
      <c r="N10" s="771"/>
      <c r="O10" s="555"/>
    </row>
    <row r="11" spans="1:35" x14ac:dyDescent="0.2">
      <c r="B11" s="572"/>
      <c r="C11" s="550">
        <v>12</v>
      </c>
      <c r="D11" s="771"/>
      <c r="E11" s="771"/>
      <c r="F11" s="771"/>
      <c r="G11" s="771"/>
      <c r="H11" s="771"/>
      <c r="I11" s="771"/>
      <c r="J11" s="772">
        <f t="shared" si="0"/>
        <v>0</v>
      </c>
      <c r="K11" s="771"/>
      <c r="L11" s="771"/>
      <c r="M11" s="771"/>
      <c r="N11" s="771"/>
      <c r="O11" s="555"/>
    </row>
    <row r="12" spans="1:35" x14ac:dyDescent="0.2">
      <c r="B12" s="572"/>
      <c r="C12" s="550">
        <v>13</v>
      </c>
      <c r="D12" s="771"/>
      <c r="E12" s="771"/>
      <c r="F12" s="771"/>
      <c r="G12" s="771"/>
      <c r="H12" s="771"/>
      <c r="I12" s="771"/>
      <c r="J12" s="772">
        <f t="shared" si="0"/>
        <v>0</v>
      </c>
      <c r="K12" s="771"/>
      <c r="L12" s="771"/>
      <c r="M12" s="771"/>
      <c r="N12" s="771"/>
      <c r="O12" s="555"/>
    </row>
    <row r="13" spans="1:35" x14ac:dyDescent="0.2">
      <c r="B13" s="572"/>
      <c r="C13" s="550">
        <v>14</v>
      </c>
      <c r="D13" s="771"/>
      <c r="E13" s="771"/>
      <c r="F13" s="771"/>
      <c r="G13" s="771"/>
      <c r="H13" s="771"/>
      <c r="I13" s="771"/>
      <c r="J13" s="772">
        <f t="shared" si="0"/>
        <v>0</v>
      </c>
      <c r="K13" s="771"/>
      <c r="L13" s="771"/>
      <c r="M13" s="771"/>
      <c r="N13" s="771"/>
      <c r="O13" s="555"/>
    </row>
    <row r="14" spans="1:35" x14ac:dyDescent="0.2">
      <c r="B14" s="572"/>
      <c r="C14" s="550">
        <v>15</v>
      </c>
      <c r="D14" s="771"/>
      <c r="E14" s="771"/>
      <c r="F14" s="771"/>
      <c r="G14" s="771"/>
      <c r="H14" s="771"/>
      <c r="I14" s="771"/>
      <c r="J14" s="772">
        <f t="shared" si="0"/>
        <v>0</v>
      </c>
      <c r="K14" s="771"/>
      <c r="L14" s="771"/>
      <c r="M14" s="771"/>
      <c r="N14" s="771"/>
      <c r="O14" s="555"/>
    </row>
    <row r="15" spans="1:35" x14ac:dyDescent="0.2">
      <c r="B15" s="572"/>
      <c r="C15" s="550">
        <v>16</v>
      </c>
      <c r="D15" s="771"/>
      <c r="E15" s="771"/>
      <c r="F15" s="771"/>
      <c r="G15" s="771"/>
      <c r="H15" s="771"/>
      <c r="I15" s="771"/>
      <c r="J15" s="772">
        <f t="shared" si="0"/>
        <v>0</v>
      </c>
      <c r="K15" s="771"/>
      <c r="L15" s="771"/>
      <c r="M15" s="771"/>
      <c r="N15" s="771"/>
      <c r="O15" s="555"/>
    </row>
    <row r="16" spans="1:35" x14ac:dyDescent="0.2">
      <c r="B16" s="572"/>
      <c r="C16" s="550">
        <v>17</v>
      </c>
      <c r="D16" s="771"/>
      <c r="E16" s="771"/>
      <c r="F16" s="771"/>
      <c r="G16" s="771"/>
      <c r="H16" s="771"/>
      <c r="I16" s="771"/>
      <c r="J16" s="772">
        <f t="shared" si="0"/>
        <v>0</v>
      </c>
      <c r="K16" s="771"/>
      <c r="L16" s="771"/>
      <c r="M16" s="771"/>
      <c r="N16" s="771"/>
      <c r="O16" s="555"/>
    </row>
    <row r="17" spans="2:15" x14ac:dyDescent="0.2">
      <c r="B17" s="572"/>
      <c r="C17" s="550">
        <v>18</v>
      </c>
      <c r="D17" s="771"/>
      <c r="E17" s="771"/>
      <c r="F17" s="771"/>
      <c r="G17" s="771"/>
      <c r="H17" s="771"/>
      <c r="I17" s="771"/>
      <c r="J17" s="772">
        <f t="shared" si="0"/>
        <v>0</v>
      </c>
      <c r="K17" s="771"/>
      <c r="L17" s="771"/>
      <c r="M17" s="771"/>
      <c r="N17" s="771"/>
      <c r="O17" s="555"/>
    </row>
    <row r="18" spans="2:15" x14ac:dyDescent="0.2">
      <c r="B18" s="572"/>
      <c r="C18" s="550">
        <v>19</v>
      </c>
      <c r="D18" s="771"/>
      <c r="E18" s="771"/>
      <c r="F18" s="771"/>
      <c r="G18" s="771"/>
      <c r="H18" s="771"/>
      <c r="I18" s="771"/>
      <c r="J18" s="772">
        <f t="shared" si="0"/>
        <v>0</v>
      </c>
      <c r="K18" s="771"/>
      <c r="L18" s="771"/>
      <c r="M18" s="771"/>
      <c r="N18" s="771"/>
      <c r="O18" s="555"/>
    </row>
    <row r="19" spans="2:15" ht="25.5" x14ac:dyDescent="0.2">
      <c r="B19" s="773" t="s">
        <v>815</v>
      </c>
      <c r="C19" s="550">
        <v>20</v>
      </c>
      <c r="D19" s="771"/>
      <c r="E19" s="771"/>
      <c r="F19" s="771"/>
      <c r="G19" s="771"/>
      <c r="H19" s="771"/>
      <c r="I19" s="771"/>
      <c r="J19" s="772">
        <f t="shared" si="0"/>
        <v>0</v>
      </c>
      <c r="K19" s="771"/>
      <c r="L19" s="771"/>
      <c r="M19" s="771"/>
      <c r="N19" s="771"/>
      <c r="O19" s="555"/>
    </row>
    <row r="20" spans="2:15" x14ac:dyDescent="0.2">
      <c r="B20" s="552" t="s">
        <v>1014</v>
      </c>
      <c r="C20" s="234">
        <v>29</v>
      </c>
      <c r="D20" s="553"/>
      <c r="E20" s="554">
        <f t="shared" ref="E20:N20" si="1">SUM(E10:E19)</f>
        <v>0</v>
      </c>
      <c r="F20" s="554">
        <f t="shared" si="1"/>
        <v>0</v>
      </c>
      <c r="G20" s="554">
        <f t="shared" si="1"/>
        <v>0</v>
      </c>
      <c r="H20" s="554">
        <f t="shared" si="1"/>
        <v>0</v>
      </c>
      <c r="I20" s="554">
        <f t="shared" si="1"/>
        <v>0</v>
      </c>
      <c r="J20" s="554">
        <f t="shared" si="1"/>
        <v>0</v>
      </c>
      <c r="K20" s="554">
        <f>SUM(K10:K19)</f>
        <v>0</v>
      </c>
      <c r="L20" s="554">
        <f t="shared" si="1"/>
        <v>0</v>
      </c>
      <c r="M20" s="554">
        <f t="shared" si="1"/>
        <v>0</v>
      </c>
      <c r="N20" s="554">
        <f t="shared" si="1"/>
        <v>0</v>
      </c>
      <c r="O20" s="555"/>
    </row>
    <row r="21" spans="2:15" s="770" customFormat="1" x14ac:dyDescent="0.2">
      <c r="B21" s="548"/>
      <c r="C21" s="548"/>
      <c r="D21" s="548"/>
      <c r="E21" s="548"/>
      <c r="F21" s="548"/>
      <c r="G21" s="548"/>
      <c r="H21" s="548"/>
      <c r="I21" s="548"/>
      <c r="J21" s="548"/>
      <c r="O21" s="548"/>
    </row>
    <row r="22" spans="2:15" s="770" customFormat="1" x14ac:dyDescent="0.2">
      <c r="B22" s="549" t="s">
        <v>817</v>
      </c>
      <c r="C22" s="548"/>
      <c r="D22" s="548"/>
      <c r="E22" s="548"/>
      <c r="F22" s="548"/>
      <c r="G22" s="548"/>
      <c r="H22" s="548"/>
      <c r="I22" s="548"/>
      <c r="J22" s="548"/>
      <c r="O22" s="548"/>
    </row>
    <row r="23" spans="2:15" x14ac:dyDescent="0.2">
      <c r="B23" s="572"/>
      <c r="C23" s="550">
        <v>31</v>
      </c>
      <c r="D23" s="771"/>
      <c r="E23" s="771"/>
      <c r="F23" s="771"/>
      <c r="G23" s="771"/>
      <c r="H23" s="771"/>
      <c r="I23" s="771"/>
      <c r="J23" s="772">
        <f t="shared" ref="J23:J32" si="2">G23+H23-I23</f>
        <v>0</v>
      </c>
      <c r="K23" s="771"/>
      <c r="L23" s="771"/>
      <c r="M23" s="771"/>
      <c r="N23" s="771"/>
      <c r="O23" s="550">
        <v>12</v>
      </c>
    </row>
    <row r="24" spans="2:15" x14ac:dyDescent="0.2">
      <c r="B24" s="572"/>
      <c r="C24" s="550">
        <v>32</v>
      </c>
      <c r="D24" s="771"/>
      <c r="E24" s="771"/>
      <c r="F24" s="771"/>
      <c r="G24" s="771"/>
      <c r="H24" s="771"/>
      <c r="I24" s="771"/>
      <c r="J24" s="772">
        <f t="shared" si="2"/>
        <v>0</v>
      </c>
      <c r="K24" s="771"/>
      <c r="L24" s="771"/>
      <c r="M24" s="771"/>
      <c r="N24" s="771"/>
      <c r="O24" s="555"/>
    </row>
    <row r="25" spans="2:15" x14ac:dyDescent="0.2">
      <c r="B25" s="572"/>
      <c r="C25" s="550">
        <v>33</v>
      </c>
      <c r="D25" s="771"/>
      <c r="E25" s="771"/>
      <c r="F25" s="771"/>
      <c r="G25" s="771"/>
      <c r="H25" s="771"/>
      <c r="I25" s="771"/>
      <c r="J25" s="772">
        <f t="shared" si="2"/>
        <v>0</v>
      </c>
      <c r="K25" s="771"/>
      <c r="L25" s="771"/>
      <c r="M25" s="771"/>
      <c r="N25" s="771"/>
      <c r="O25" s="555"/>
    </row>
    <row r="26" spans="2:15" x14ac:dyDescent="0.2">
      <c r="B26" s="572"/>
      <c r="C26" s="550">
        <v>34</v>
      </c>
      <c r="D26" s="771"/>
      <c r="E26" s="771"/>
      <c r="F26" s="771"/>
      <c r="G26" s="771"/>
      <c r="H26" s="771"/>
      <c r="I26" s="771"/>
      <c r="J26" s="772">
        <f t="shared" si="2"/>
        <v>0</v>
      </c>
      <c r="K26" s="771"/>
      <c r="L26" s="771"/>
      <c r="M26" s="771"/>
      <c r="N26" s="771"/>
      <c r="O26" s="555"/>
    </row>
    <row r="27" spans="2:15" x14ac:dyDescent="0.2">
      <c r="B27" s="572"/>
      <c r="C27" s="550">
        <v>35</v>
      </c>
      <c r="D27" s="771"/>
      <c r="E27" s="771"/>
      <c r="F27" s="771"/>
      <c r="G27" s="771"/>
      <c r="H27" s="771"/>
      <c r="I27" s="771"/>
      <c r="J27" s="772">
        <f t="shared" si="2"/>
        <v>0</v>
      </c>
      <c r="K27" s="771"/>
      <c r="L27" s="771"/>
      <c r="M27" s="771"/>
      <c r="N27" s="771"/>
      <c r="O27" s="555"/>
    </row>
    <row r="28" spans="2:15" x14ac:dyDescent="0.2">
      <c r="B28" s="572"/>
      <c r="C28" s="550">
        <v>36</v>
      </c>
      <c r="D28" s="771"/>
      <c r="E28" s="771"/>
      <c r="F28" s="771"/>
      <c r="G28" s="771"/>
      <c r="H28" s="771"/>
      <c r="I28" s="771"/>
      <c r="J28" s="772">
        <f t="shared" si="2"/>
        <v>0</v>
      </c>
      <c r="K28" s="771"/>
      <c r="L28" s="771"/>
      <c r="M28" s="771"/>
      <c r="N28" s="771"/>
      <c r="O28" s="555"/>
    </row>
    <row r="29" spans="2:15" x14ac:dyDescent="0.2">
      <c r="B29" s="572"/>
      <c r="C29" s="550">
        <v>37</v>
      </c>
      <c r="D29" s="771"/>
      <c r="E29" s="771"/>
      <c r="F29" s="771"/>
      <c r="G29" s="771"/>
      <c r="H29" s="771"/>
      <c r="I29" s="771"/>
      <c r="J29" s="772">
        <f t="shared" si="2"/>
        <v>0</v>
      </c>
      <c r="K29" s="771"/>
      <c r="L29" s="771"/>
      <c r="M29" s="771"/>
      <c r="N29" s="771"/>
      <c r="O29" s="555"/>
    </row>
    <row r="30" spans="2:15" x14ac:dyDescent="0.2">
      <c r="B30" s="572"/>
      <c r="C30" s="550">
        <v>38</v>
      </c>
      <c r="D30" s="771"/>
      <c r="E30" s="771"/>
      <c r="F30" s="771"/>
      <c r="G30" s="771"/>
      <c r="H30" s="771"/>
      <c r="I30" s="771"/>
      <c r="J30" s="772">
        <f t="shared" si="2"/>
        <v>0</v>
      </c>
      <c r="K30" s="771"/>
      <c r="L30" s="771"/>
      <c r="M30" s="771"/>
      <c r="N30" s="771"/>
      <c r="O30" s="555"/>
    </row>
    <row r="31" spans="2:15" x14ac:dyDescent="0.2">
      <c r="B31" s="572"/>
      <c r="C31" s="550">
        <v>39</v>
      </c>
      <c r="D31" s="771"/>
      <c r="E31" s="771"/>
      <c r="F31" s="771"/>
      <c r="G31" s="771"/>
      <c r="H31" s="771"/>
      <c r="I31" s="771"/>
      <c r="J31" s="772">
        <f t="shared" si="2"/>
        <v>0</v>
      </c>
      <c r="K31" s="771"/>
      <c r="L31" s="771"/>
      <c r="M31" s="771"/>
      <c r="N31" s="771"/>
      <c r="O31" s="555"/>
    </row>
    <row r="32" spans="2:15" ht="25.5" x14ac:dyDescent="0.2">
      <c r="B32" s="773" t="s">
        <v>816</v>
      </c>
      <c r="C32" s="550">
        <v>40</v>
      </c>
      <c r="D32" s="771"/>
      <c r="E32" s="771"/>
      <c r="F32" s="771"/>
      <c r="G32" s="771"/>
      <c r="H32" s="771"/>
      <c r="I32" s="771"/>
      <c r="J32" s="772">
        <f t="shared" si="2"/>
        <v>0</v>
      </c>
      <c r="K32" s="771"/>
      <c r="L32" s="771"/>
      <c r="M32" s="771"/>
      <c r="N32" s="771"/>
      <c r="O32" s="555"/>
    </row>
    <row r="33" spans="2:15" x14ac:dyDescent="0.2">
      <c r="B33" s="552" t="s">
        <v>1015</v>
      </c>
      <c r="C33" s="234">
        <v>49</v>
      </c>
      <c r="D33" s="553"/>
      <c r="E33" s="554">
        <f t="shared" ref="E33:N33" si="3">SUM(E23:E32)</f>
        <v>0</v>
      </c>
      <c r="F33" s="554">
        <f t="shared" si="3"/>
        <v>0</v>
      </c>
      <c r="G33" s="554">
        <f t="shared" si="3"/>
        <v>0</v>
      </c>
      <c r="H33" s="554">
        <f t="shared" si="3"/>
        <v>0</v>
      </c>
      <c r="I33" s="554">
        <f t="shared" si="3"/>
        <v>0</v>
      </c>
      <c r="J33" s="554">
        <f t="shared" si="3"/>
        <v>0</v>
      </c>
      <c r="K33" s="554">
        <f t="shared" si="3"/>
        <v>0</v>
      </c>
      <c r="L33" s="554">
        <f t="shared" si="3"/>
        <v>0</v>
      </c>
      <c r="M33" s="554">
        <f t="shared" si="3"/>
        <v>0</v>
      </c>
      <c r="N33" s="554">
        <f t="shared" si="3"/>
        <v>0</v>
      </c>
      <c r="O33" s="550">
        <v>12</v>
      </c>
    </row>
    <row r="34" spans="2:15" s="770" customFormat="1" x14ac:dyDescent="0.2">
      <c r="B34" s="548"/>
      <c r="C34" s="548"/>
      <c r="D34" s="548"/>
      <c r="E34" s="548"/>
      <c r="F34" s="548"/>
      <c r="G34" s="548"/>
      <c r="H34" s="548"/>
      <c r="I34" s="548"/>
      <c r="J34" s="548"/>
      <c r="O34" s="548"/>
    </row>
    <row r="35" spans="2:15" x14ac:dyDescent="0.2">
      <c r="B35" s="552" t="s">
        <v>1016</v>
      </c>
      <c r="C35" s="234">
        <v>59</v>
      </c>
      <c r="D35" s="553"/>
      <c r="E35" s="554">
        <f t="shared" ref="E35:N35" si="4">E33+E20</f>
        <v>0</v>
      </c>
      <c r="F35" s="554">
        <f t="shared" si="4"/>
        <v>0</v>
      </c>
      <c r="G35" s="554">
        <f t="shared" si="4"/>
        <v>0</v>
      </c>
      <c r="H35" s="554">
        <f t="shared" si="4"/>
        <v>0</v>
      </c>
      <c r="I35" s="554">
        <f t="shared" si="4"/>
        <v>0</v>
      </c>
      <c r="J35" s="554">
        <f t="shared" si="4"/>
        <v>0</v>
      </c>
      <c r="K35" s="554">
        <f t="shared" si="4"/>
        <v>0</v>
      </c>
      <c r="L35" s="554">
        <f t="shared" si="4"/>
        <v>0</v>
      </c>
      <c r="M35" s="554">
        <f t="shared" si="4"/>
        <v>0</v>
      </c>
      <c r="N35" s="554">
        <f t="shared" si="4"/>
        <v>0</v>
      </c>
      <c r="O35" s="550">
        <v>12</v>
      </c>
    </row>
    <row r="37" spans="2:15" x14ac:dyDescent="0.2">
      <c r="B37" s="268" t="s">
        <v>749</v>
      </c>
      <c r="C37" s="556"/>
      <c r="O37" s="556"/>
    </row>
    <row r="38" spans="2:15" x14ac:dyDescent="0.2">
      <c r="B38" s="745" t="s">
        <v>819</v>
      </c>
    </row>
    <row r="39" spans="2:15" x14ac:dyDescent="0.2">
      <c r="B39" s="745" t="s">
        <v>820</v>
      </c>
    </row>
    <row r="40" spans="2:15" x14ac:dyDescent="0.2">
      <c r="B40" s="448" t="s">
        <v>1679</v>
      </c>
    </row>
  </sheetData>
  <sheetProtection password="E47D" sheet="1" objects="1" scenarios="1"/>
  <mergeCells count="7">
    <mergeCell ref="B5:B6"/>
    <mergeCell ref="D5:D6"/>
    <mergeCell ref="C5:C7"/>
    <mergeCell ref="O5:O7"/>
    <mergeCell ref="E5:F5"/>
    <mergeCell ref="G5:J5"/>
    <mergeCell ref="K5:N5"/>
  </mergeCells>
  <phoneticPr fontId="2" type="noConversion"/>
  <pageMargins left="0.25" right="0.25" top="0.75" bottom="0.75" header="0.5" footer="0.5"/>
  <pageSetup paperSize="9" scale="80" orientation="landscape" r:id="rId1"/>
  <headerFooter alignWithMargins="0">
    <oddFooter>&amp;L&amp;A&amp;R&amp;P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69"/>
  <sheetViews>
    <sheetView showGridLines="0" zoomScale="80" zoomScaleNormal="80" workbookViewId="0">
      <selection activeCell="C1" sqref="C1"/>
    </sheetView>
  </sheetViews>
  <sheetFormatPr defaultColWidth="0" defaultRowHeight="12.75" x14ac:dyDescent="0.2"/>
  <cols>
    <col min="1" max="1" width="2.5703125" style="6" customWidth="1"/>
    <col min="2" max="2" width="13.28515625" style="6" customWidth="1"/>
    <col min="3" max="3" width="112.28515625" style="6" customWidth="1"/>
    <col min="4" max="5" width="10" style="6" customWidth="1"/>
    <col min="6" max="6" width="2.42578125" style="6" customWidth="1"/>
    <col min="7" max="16384" width="9.140625" style="6" hidden="1"/>
  </cols>
  <sheetData>
    <row r="1" spans="1:7" s="1" customFormat="1" ht="18" x14ac:dyDescent="0.25">
      <c r="B1" s="3" t="s">
        <v>1350</v>
      </c>
      <c r="C1" s="2"/>
      <c r="D1" s="2"/>
      <c r="E1" s="2"/>
    </row>
    <row r="2" spans="1:7" s="4" customFormat="1" x14ac:dyDescent="0.2">
      <c r="B2" s="156"/>
    </row>
    <row r="3" spans="1:7" ht="15" customHeight="1" x14ac:dyDescent="0.2">
      <c r="B3" s="38" t="s">
        <v>1236</v>
      </c>
      <c r="C3" s="35" t="s">
        <v>1234</v>
      </c>
      <c r="D3" s="34" t="s">
        <v>1248</v>
      </c>
      <c r="E3" s="38" t="s">
        <v>1249</v>
      </c>
      <c r="G3" s="27" t="s">
        <v>1247</v>
      </c>
    </row>
    <row r="4" spans="1:7" s="86" customFormat="1" ht="15" customHeight="1" x14ac:dyDescent="0.2">
      <c r="A4" s="22"/>
      <c r="B4" s="153" t="s">
        <v>1623</v>
      </c>
      <c r="C4" s="117" t="s">
        <v>1614</v>
      </c>
      <c r="D4" s="151"/>
      <c r="E4" s="152"/>
      <c r="G4" s="28" t="str">
        <f t="shared" ref="G4:G51" si="0">B4&amp;" - "&amp;C4</f>
        <v>1x - Balance Sheet Analysis</v>
      </c>
    </row>
    <row r="5" spans="1:7" ht="15" customHeight="1" x14ac:dyDescent="0.2">
      <c r="B5" s="36" t="s">
        <v>74</v>
      </c>
      <c r="C5" s="83" t="s">
        <v>102</v>
      </c>
      <c r="D5" s="44" t="s">
        <v>1250</v>
      </c>
      <c r="E5" s="44" t="s">
        <v>1250</v>
      </c>
      <c r="G5" s="28" t="str">
        <f t="shared" si="0"/>
        <v>Form 11 - Balance Sheet - Assets</v>
      </c>
    </row>
    <row r="6" spans="1:7" s="112" customFormat="1" ht="15" customHeight="1" x14ac:dyDescent="0.2">
      <c r="B6" s="110" t="s">
        <v>75</v>
      </c>
      <c r="C6" s="111" t="s">
        <v>103</v>
      </c>
      <c r="D6" s="44" t="s">
        <v>1250</v>
      </c>
      <c r="E6" s="44" t="s">
        <v>1250</v>
      </c>
      <c r="G6" s="113" t="str">
        <f t="shared" si="0"/>
        <v>Form 12 - Balance Sheet - Liabilities</v>
      </c>
    </row>
    <row r="7" spans="1:7" s="86" customFormat="1" ht="15" customHeight="1" x14ac:dyDescent="0.2">
      <c r="A7" s="22"/>
      <c r="B7" s="153" t="s">
        <v>1624</v>
      </c>
      <c r="C7" s="117" t="s">
        <v>1615</v>
      </c>
      <c r="D7" s="151"/>
      <c r="E7" s="152"/>
      <c r="G7" s="113" t="str">
        <f t="shared" si="0"/>
        <v>2x - Income Statement Analysis</v>
      </c>
    </row>
    <row r="8" spans="1:7" s="112" customFormat="1" ht="15" customHeight="1" x14ac:dyDescent="0.2">
      <c r="B8" s="110" t="s">
        <v>76</v>
      </c>
      <c r="C8" s="111" t="s">
        <v>806</v>
      </c>
      <c r="D8" s="44" t="s">
        <v>1250</v>
      </c>
      <c r="E8" s="44" t="s">
        <v>1250</v>
      </c>
      <c r="G8" s="28" t="str">
        <f t="shared" si="0"/>
        <v>Form 21 - Income Statement - Policyholders (Operations)</v>
      </c>
    </row>
    <row r="9" spans="1:7" s="112" customFormat="1" ht="15" customHeight="1" x14ac:dyDescent="0.2">
      <c r="B9" s="110" t="s">
        <v>77</v>
      </c>
      <c r="C9" s="111" t="s">
        <v>1566</v>
      </c>
      <c r="D9" s="44" t="s">
        <v>1250</v>
      </c>
      <c r="E9" s="44" t="s">
        <v>1250</v>
      </c>
      <c r="G9" s="28" t="str">
        <f t="shared" si="0"/>
        <v>Form 22 - Income Statement - Shareholders</v>
      </c>
    </row>
    <row r="10" spans="1:7" s="86" customFormat="1" ht="15" customHeight="1" x14ac:dyDescent="0.2">
      <c r="A10" s="22"/>
      <c r="B10" s="153" t="s">
        <v>1625</v>
      </c>
      <c r="C10" s="117" t="s">
        <v>1616</v>
      </c>
      <c r="D10" s="151"/>
      <c r="E10" s="152"/>
      <c r="G10" s="28" t="str">
        <f t="shared" si="0"/>
        <v>3x - Solvency Analysis</v>
      </c>
    </row>
    <row r="11" spans="1:7" s="112" customFormat="1" ht="15" customHeight="1" x14ac:dyDescent="0.2">
      <c r="B11" s="110" t="s">
        <v>78</v>
      </c>
      <c r="C11" s="111" t="s">
        <v>231</v>
      </c>
      <c r="D11" s="44" t="s">
        <v>1250</v>
      </c>
      <c r="E11" s="44" t="s">
        <v>1250</v>
      </c>
      <c r="G11" s="28" t="str">
        <f t="shared" si="0"/>
        <v>Form 31 - Solvency Analysis - Statement of Solvency</v>
      </c>
    </row>
    <row r="12" spans="1:7" s="112" customFormat="1" ht="15" customHeight="1" x14ac:dyDescent="0.2">
      <c r="B12" s="110" t="s">
        <v>79</v>
      </c>
      <c r="C12" s="111" t="s">
        <v>241</v>
      </c>
      <c r="D12" s="44" t="s">
        <v>1250</v>
      </c>
      <c r="E12" s="44" t="s">
        <v>1250</v>
      </c>
      <c r="G12" s="28" t="str">
        <f t="shared" si="0"/>
        <v>Form 32 - Solvency Analysis - Calculation of Required Solvency Margin - General and Health Insurance</v>
      </c>
    </row>
    <row r="13" spans="1:7" s="112" customFormat="1" ht="15" customHeight="1" x14ac:dyDescent="0.2">
      <c r="B13" s="110" t="s">
        <v>80</v>
      </c>
      <c r="C13" s="111" t="s">
        <v>242</v>
      </c>
      <c r="D13" s="44" t="s">
        <v>1250</v>
      </c>
      <c r="E13" s="44" t="s">
        <v>1250</v>
      </c>
      <c r="G13" s="28" t="str">
        <f t="shared" si="0"/>
        <v>Form 33 - Solvency Analysis - Calculation of Required Solvency Margin - Protection and Savings Insurance</v>
      </c>
    </row>
    <row r="14" spans="1:7" s="86" customFormat="1" ht="15" customHeight="1" x14ac:dyDescent="0.2">
      <c r="A14" s="22"/>
      <c r="B14" s="153" t="s">
        <v>1626</v>
      </c>
      <c r="C14" s="117" t="s">
        <v>1617</v>
      </c>
      <c r="D14" s="151"/>
      <c r="E14" s="152"/>
      <c r="G14" s="28" t="str">
        <f t="shared" si="0"/>
        <v>4x - Asset Analysis</v>
      </c>
    </row>
    <row r="15" spans="1:7" s="112" customFormat="1" ht="15" customHeight="1" x14ac:dyDescent="0.2">
      <c r="B15" s="110" t="s">
        <v>82</v>
      </c>
      <c r="C15" s="111" t="s">
        <v>1061</v>
      </c>
      <c r="D15" s="44" t="s">
        <v>1250</v>
      </c>
      <c r="E15" s="44" t="s">
        <v>1250</v>
      </c>
      <c r="G15" s="28" t="str">
        <f t="shared" si="0"/>
        <v xml:space="preserve">Form 41 - Asset Analysis - Policyholder Investments Breakdown </v>
      </c>
    </row>
    <row r="16" spans="1:7" s="112" customFormat="1" ht="15" customHeight="1" x14ac:dyDescent="0.2">
      <c r="B16" s="110" t="s">
        <v>83</v>
      </c>
      <c r="C16" s="111" t="s">
        <v>1514</v>
      </c>
      <c r="D16" s="44" t="s">
        <v>1250</v>
      </c>
      <c r="E16" s="44" t="s">
        <v>1250</v>
      </c>
      <c r="G16" s="28" t="str">
        <f t="shared" si="0"/>
        <v>Form 42 - Asset Analysis - Calculation of Admissible Assets</v>
      </c>
    </row>
    <row r="17" spans="1:7" s="112" customFormat="1" ht="15" customHeight="1" x14ac:dyDescent="0.2">
      <c r="B17" s="110" t="s">
        <v>84</v>
      </c>
      <c r="C17" s="111" t="s">
        <v>1063</v>
      </c>
      <c r="D17" s="44" t="s">
        <v>1250</v>
      </c>
      <c r="E17" s="44" t="s">
        <v>1250</v>
      </c>
      <c r="G17" s="28" t="str">
        <f t="shared" si="0"/>
        <v>Form 43 - Asset Analysis - Significant Investment Breakdown by Counterparty</v>
      </c>
    </row>
    <row r="18" spans="1:7" s="112" customFormat="1" ht="15" customHeight="1" x14ac:dyDescent="0.2">
      <c r="B18" s="110" t="s">
        <v>85</v>
      </c>
      <c r="C18" s="111" t="s">
        <v>1515</v>
      </c>
      <c r="D18" s="44" t="s">
        <v>1250</v>
      </c>
      <c r="E18" s="44" t="s">
        <v>1250</v>
      </c>
      <c r="G18" s="28" t="str">
        <f t="shared" si="0"/>
        <v>Form 44 - Asset Analysis - Breakdown of Receivables</v>
      </c>
    </row>
    <row r="19" spans="1:7" s="112" customFormat="1" ht="15" customHeight="1" x14ac:dyDescent="0.2">
      <c r="B19" s="582" t="s">
        <v>312</v>
      </c>
      <c r="C19" s="592" t="s">
        <v>313</v>
      </c>
      <c r="D19" s="44" t="s">
        <v>1250</v>
      </c>
      <c r="E19" s="44" t="s">
        <v>1250</v>
      </c>
      <c r="G19" s="28" t="str">
        <f t="shared" si="0"/>
        <v>Form 45 - Asset Analysis - Breakdown of Receivables and Doubtful Debt Reserve</v>
      </c>
    </row>
    <row r="20" spans="1:7" s="86" customFormat="1" ht="15" customHeight="1" x14ac:dyDescent="0.2">
      <c r="A20" s="22"/>
      <c r="B20" s="153" t="s">
        <v>1627</v>
      </c>
      <c r="C20" s="117" t="s">
        <v>1618</v>
      </c>
      <c r="D20" s="151"/>
      <c r="E20" s="152"/>
      <c r="G20" s="28" t="str">
        <f t="shared" si="0"/>
        <v>5x - Counterparty Analysis (Receivables and Payables)</v>
      </c>
    </row>
    <row r="21" spans="1:7" s="112" customFormat="1" ht="15" customHeight="1" x14ac:dyDescent="0.2">
      <c r="B21" s="110" t="s">
        <v>86</v>
      </c>
      <c r="C21" s="111" t="s">
        <v>1321</v>
      </c>
      <c r="D21" s="44" t="s">
        <v>1250</v>
      </c>
      <c r="E21" s="44" t="s">
        <v>1250</v>
      </c>
      <c r="G21" s="28" t="str">
        <f t="shared" si="0"/>
        <v>Form 51 - Counterparty Analysis - Receivables/ Payables for Major Agents, Brokers, Policyholders, Reinsurers and TPAs</v>
      </c>
    </row>
    <row r="22" spans="1:7" s="112" customFormat="1" ht="15" customHeight="1" x14ac:dyDescent="0.2">
      <c r="B22" s="110" t="s">
        <v>87</v>
      </c>
      <c r="C22" s="111" t="s">
        <v>525</v>
      </c>
      <c r="D22" s="44" t="s">
        <v>1250</v>
      </c>
      <c r="E22" s="44" t="s">
        <v>1250</v>
      </c>
      <c r="G22" s="28" t="str">
        <f t="shared" si="0"/>
        <v xml:space="preserve">Form 52 - Counterparty Analysis - Receivables/ Payables for Other Insurers </v>
      </c>
    </row>
    <row r="23" spans="1:7" s="112" customFormat="1" ht="15" customHeight="1" x14ac:dyDescent="0.2">
      <c r="B23" s="110" t="s">
        <v>88</v>
      </c>
      <c r="C23" s="111" t="s">
        <v>968</v>
      </c>
      <c r="D23" s="44" t="s">
        <v>1250</v>
      </c>
      <c r="E23" s="44" t="s">
        <v>1250</v>
      </c>
      <c r="G23" s="28" t="str">
        <f t="shared" si="0"/>
        <v>Form 53 - Counterparty Analysis - Analysis of Major Reinsurers (Receivables/ Recoverables)</v>
      </c>
    </row>
    <row r="24" spans="1:7" s="112" customFormat="1" ht="15" customHeight="1" x14ac:dyDescent="0.2">
      <c r="B24" s="110" t="s">
        <v>89</v>
      </c>
      <c r="C24" s="111" t="s">
        <v>834</v>
      </c>
      <c r="D24" s="165" t="s">
        <v>1250</v>
      </c>
      <c r="E24" s="44" t="s">
        <v>1250</v>
      </c>
      <c r="G24" s="28"/>
    </row>
    <row r="25" spans="1:7" ht="15" customHeight="1" x14ac:dyDescent="0.2">
      <c r="B25" s="110" t="s">
        <v>733</v>
      </c>
      <c r="C25" s="111" t="s">
        <v>236</v>
      </c>
      <c r="D25" s="583"/>
      <c r="E25" s="44" t="s">
        <v>1250</v>
      </c>
      <c r="G25" s="28" t="str">
        <f t="shared" si="0"/>
        <v>Form 55 - Counterparty Analysis - Reinsurance Contributions and Recoveries by Line of Business</v>
      </c>
    </row>
    <row r="26" spans="1:7" ht="15" customHeight="1" x14ac:dyDescent="0.2">
      <c r="B26" s="110" t="s">
        <v>342</v>
      </c>
      <c r="C26" s="111" t="s">
        <v>368</v>
      </c>
      <c r="D26" s="44" t="s">
        <v>1250</v>
      </c>
      <c r="E26" s="44" t="s">
        <v>1250</v>
      </c>
      <c r="G26" s="28" t="str">
        <f t="shared" si="0"/>
        <v>Form 56 - Counterparty Analysis - Business Volume for Major Agents, Brokers and TPAs</v>
      </c>
    </row>
    <row r="27" spans="1:7" ht="15" customHeight="1" x14ac:dyDescent="0.2">
      <c r="B27" s="110" t="s">
        <v>354</v>
      </c>
      <c r="C27" s="111" t="s">
        <v>355</v>
      </c>
      <c r="D27" s="44" t="s">
        <v>1250</v>
      </c>
      <c r="E27" s="44" t="s">
        <v>1250</v>
      </c>
      <c r="G27" s="28" t="str">
        <f t="shared" si="0"/>
        <v>Form 57 - Related Party Analysis</v>
      </c>
    </row>
    <row r="28" spans="1:7" ht="15" customHeight="1" x14ac:dyDescent="0.2">
      <c r="B28" s="582" t="s">
        <v>7</v>
      </c>
      <c r="C28" s="584" t="s">
        <v>8</v>
      </c>
      <c r="D28" s="44" t="s">
        <v>1250</v>
      </c>
      <c r="E28" s="44" t="s">
        <v>1250</v>
      </c>
      <c r="G28" s="28" t="str">
        <f t="shared" si="0"/>
        <v>Form 58 - Captive Business Analysis</v>
      </c>
    </row>
    <row r="29" spans="1:7" s="86" customFormat="1" ht="15" customHeight="1" x14ac:dyDescent="0.2">
      <c r="A29" s="22"/>
      <c r="B29" s="153" t="s">
        <v>1628</v>
      </c>
      <c r="C29" s="117" t="s">
        <v>1619</v>
      </c>
      <c r="D29" s="151"/>
      <c r="E29" s="152"/>
      <c r="G29" s="28" t="str">
        <f t="shared" si="0"/>
        <v>6x - Liability Analysis</v>
      </c>
    </row>
    <row r="30" spans="1:7" ht="15" customHeight="1" x14ac:dyDescent="0.2">
      <c r="B30" s="36" t="s">
        <v>91</v>
      </c>
      <c r="C30" s="83" t="s">
        <v>1507</v>
      </c>
      <c r="D30" s="44" t="s">
        <v>1250</v>
      </c>
      <c r="E30" s="44" t="s">
        <v>1250</v>
      </c>
      <c r="G30" s="28" t="str">
        <f t="shared" si="0"/>
        <v>Form 61 - Liability Analysis - Breakdown of Payables</v>
      </c>
    </row>
    <row r="31" spans="1:7" ht="15" customHeight="1" x14ac:dyDescent="0.2">
      <c r="B31" s="36" t="s">
        <v>92</v>
      </c>
      <c r="C31" s="83" t="s">
        <v>1136</v>
      </c>
      <c r="D31" s="44" t="s">
        <v>1250</v>
      </c>
      <c r="E31" s="44" t="s">
        <v>1250</v>
      </c>
      <c r="G31" s="28" t="str">
        <f t="shared" si="0"/>
        <v>Form 62 - Liability Analysis - Breakdown of Reserves - General and Health Insurance/ Protection and Savings Insurance</v>
      </c>
    </row>
    <row r="32" spans="1:7" ht="15" customHeight="1" x14ac:dyDescent="0.2">
      <c r="B32" s="36" t="s">
        <v>93</v>
      </c>
      <c r="C32" s="83" t="s">
        <v>239</v>
      </c>
      <c r="D32" s="44" t="s">
        <v>1250</v>
      </c>
      <c r="E32" s="44" t="s">
        <v>1250</v>
      </c>
      <c r="G32" s="28" t="str">
        <f t="shared" si="0"/>
        <v>Form 63 - Liability Analysis - Breakdown of Borrowings by Lender</v>
      </c>
    </row>
    <row r="33" spans="1:7" ht="15" customHeight="1" x14ac:dyDescent="0.2">
      <c r="B33" s="119" t="s">
        <v>94</v>
      </c>
      <c r="C33" s="83" t="s">
        <v>610</v>
      </c>
      <c r="D33" s="44" t="s">
        <v>1250</v>
      </c>
      <c r="E33" s="44" t="s">
        <v>1250</v>
      </c>
      <c r="G33" s="28" t="str">
        <f t="shared" si="0"/>
        <v>Form 64 - Liability Analysis - Mathematical Reserves - Protection and Savings Insurance (Valuation Summary of Non-linked Policies)</v>
      </c>
    </row>
    <row r="34" spans="1:7" ht="15" customHeight="1" x14ac:dyDescent="0.2">
      <c r="B34" s="119" t="s">
        <v>105</v>
      </c>
      <c r="C34" s="83" t="s">
        <v>302</v>
      </c>
      <c r="D34" s="44" t="s">
        <v>1250</v>
      </c>
      <c r="E34" s="44" t="s">
        <v>1250</v>
      </c>
      <c r="G34" s="28" t="str">
        <f t="shared" si="0"/>
        <v>Form 65 - Liability Analysis - Mathematical Reserves - Protection and Savings Insurance (Valuation Summary of Investment Linked Policies)</v>
      </c>
    </row>
    <row r="35" spans="1:7" ht="15" customHeight="1" x14ac:dyDescent="0.2">
      <c r="B35" s="119" t="s">
        <v>238</v>
      </c>
      <c r="C35" s="83" t="s">
        <v>174</v>
      </c>
      <c r="D35" s="144"/>
      <c r="E35" s="44" t="s">
        <v>1250</v>
      </c>
      <c r="G35" s="28" t="str">
        <f t="shared" si="0"/>
        <v>Form 66 - Asset/ Liability Analysis - Protection and Savings Insurance - Summarized Balance Sheet for Internal Linked Funds</v>
      </c>
    </row>
    <row r="36" spans="1:7" ht="15" customHeight="1" x14ac:dyDescent="0.2">
      <c r="B36" s="161" t="s">
        <v>219</v>
      </c>
      <c r="C36" s="160" t="s">
        <v>689</v>
      </c>
      <c r="D36" s="144"/>
      <c r="E36" s="44" t="s">
        <v>1250</v>
      </c>
      <c r="G36" s="28" t="str">
        <f>B36&amp;" - "&amp;C36</f>
        <v>Form 67 - Asset/ Liability Analysis - Analysis of Units in Internal Linked Funds Matching the Liabilities in respect of Linked Benefits</v>
      </c>
    </row>
    <row r="37" spans="1:7" ht="15" customHeight="1" x14ac:dyDescent="0.2">
      <c r="B37" s="600" t="s">
        <v>690</v>
      </c>
      <c r="C37" s="601" t="s">
        <v>691</v>
      </c>
      <c r="D37" s="602"/>
      <c r="E37" s="599" t="s">
        <v>1250</v>
      </c>
      <c r="G37" s="28" t="str">
        <f>B37&amp;" - "&amp;C37</f>
        <v>Form 68 - Asset/ Liability Analysis - Summarized Revenue Account for Internal Linked Funds</v>
      </c>
    </row>
    <row r="38" spans="1:7" s="86" customFormat="1" ht="15" customHeight="1" x14ac:dyDescent="0.2">
      <c r="A38" s="22"/>
      <c r="B38" s="153" t="s">
        <v>1629</v>
      </c>
      <c r="C38" s="117" t="s">
        <v>1620</v>
      </c>
      <c r="D38" s="151"/>
      <c r="E38" s="152"/>
      <c r="G38" s="28" t="str">
        <f t="shared" si="0"/>
        <v>7x - Revenue Analysis</v>
      </c>
    </row>
    <row r="39" spans="1:7" ht="15" customHeight="1" x14ac:dyDescent="0.2">
      <c r="B39" s="36" t="s">
        <v>95</v>
      </c>
      <c r="C39" s="83" t="s">
        <v>230</v>
      </c>
      <c r="D39" s="44" t="s">
        <v>1250</v>
      </c>
      <c r="E39" s="44" t="s">
        <v>1250</v>
      </c>
      <c r="G39" s="28" t="str">
        <f t="shared" si="0"/>
        <v>Form 71 - Revenue Analysis - Premiums Breakdown by Line of Business</v>
      </c>
    </row>
    <row r="40" spans="1:7" ht="15" customHeight="1" x14ac:dyDescent="0.2">
      <c r="B40" s="36" t="s">
        <v>96</v>
      </c>
      <c r="C40" s="83" t="s">
        <v>1322</v>
      </c>
      <c r="D40" s="144"/>
      <c r="E40" s="44" t="s">
        <v>1250</v>
      </c>
      <c r="G40" s="28" t="str">
        <f t="shared" si="0"/>
        <v xml:space="preserve">Form 72 - Revenue Analysis - Analysis of Changes in Protection and Savings Insurance </v>
      </c>
    </row>
    <row r="41" spans="1:7" ht="15" customHeight="1" x14ac:dyDescent="0.2">
      <c r="B41" s="36" t="s">
        <v>97</v>
      </c>
      <c r="C41" s="83" t="s">
        <v>1082</v>
      </c>
      <c r="D41" s="44" t="s">
        <v>1250</v>
      </c>
      <c r="E41" s="44" t="s">
        <v>1250</v>
      </c>
      <c r="G41" s="28" t="str">
        <f t="shared" si="0"/>
        <v>Form 73 - Revenue Analysis - Reinsurance Commissions Breakdown by Line of Business</v>
      </c>
    </row>
    <row r="42" spans="1:7" ht="15" customHeight="1" x14ac:dyDescent="0.2">
      <c r="B42" s="36" t="s">
        <v>98</v>
      </c>
      <c r="C42" s="83" t="s">
        <v>221</v>
      </c>
      <c r="D42" s="44" t="s">
        <v>1250</v>
      </c>
      <c r="E42" s="44" t="s">
        <v>1250</v>
      </c>
      <c r="G42" s="28" t="str">
        <f t="shared" si="0"/>
        <v>Form 74 - Revenue Analysis - Investment Income Breakdown by Type</v>
      </c>
    </row>
    <row r="43" spans="1:7" ht="15" customHeight="1" x14ac:dyDescent="0.2">
      <c r="B43" s="37" t="s">
        <v>110</v>
      </c>
      <c r="C43" s="100" t="s">
        <v>364</v>
      </c>
      <c r="D43" s="157" t="s">
        <v>1250</v>
      </c>
      <c r="E43" s="157" t="s">
        <v>1250</v>
      </c>
      <c r="G43" s="28" t="str">
        <f t="shared" si="0"/>
        <v>Form 75 - Revenue/ Expense Analysis - Number of Policies and Claims</v>
      </c>
    </row>
    <row r="44" spans="1:7" ht="15" customHeight="1" x14ac:dyDescent="0.2">
      <c r="B44" s="37" t="s">
        <v>327</v>
      </c>
      <c r="C44" s="160" t="s">
        <v>734</v>
      </c>
      <c r="D44" s="157" t="s">
        <v>1250</v>
      </c>
      <c r="E44" s="157" t="s">
        <v>1250</v>
      </c>
      <c r="G44" s="28" t="str">
        <f t="shared" si="0"/>
        <v>Form 76 - Revenue/ Expense Analysis - Breakdown of Gross Premiums and Claims by Region and Line of Business</v>
      </c>
    </row>
    <row r="45" spans="1:7" s="86" customFormat="1" ht="15" customHeight="1" x14ac:dyDescent="0.2">
      <c r="A45" s="22"/>
      <c r="B45" s="153" t="s">
        <v>1630</v>
      </c>
      <c r="C45" s="117" t="s">
        <v>1621</v>
      </c>
      <c r="D45" s="151"/>
      <c r="E45" s="152"/>
      <c r="G45" s="28" t="str">
        <f t="shared" si="0"/>
        <v>8x - Expense Analysis</v>
      </c>
    </row>
    <row r="46" spans="1:7" ht="15" customHeight="1" x14ac:dyDescent="0.2">
      <c r="B46" s="36" t="s">
        <v>99</v>
      </c>
      <c r="C46" s="83" t="s">
        <v>12</v>
      </c>
      <c r="D46" s="44" t="s">
        <v>1250</v>
      </c>
      <c r="E46" s="44" t="s">
        <v>1250</v>
      </c>
      <c r="G46" s="28" t="str">
        <f t="shared" si="0"/>
        <v>Form 81 - Expense Analysis - Claims Breakdown by Line of Business (Gross) - General and Health Insurance</v>
      </c>
    </row>
    <row r="47" spans="1:7" ht="15" customHeight="1" x14ac:dyDescent="0.2">
      <c r="B47" s="36" t="s">
        <v>100</v>
      </c>
      <c r="C47" s="83" t="s">
        <v>1360</v>
      </c>
      <c r="D47" s="44" t="s">
        <v>1250</v>
      </c>
      <c r="E47" s="44" t="s">
        <v>1250</v>
      </c>
      <c r="G47" s="28" t="str">
        <f t="shared" si="0"/>
        <v>Form 82 - Expense Analysis - Claims Breakdown by Line of Business - General Insurance (Net)</v>
      </c>
    </row>
    <row r="48" spans="1:7" ht="15" customHeight="1" x14ac:dyDescent="0.2">
      <c r="B48" s="36" t="s">
        <v>101</v>
      </c>
      <c r="C48" s="83" t="s">
        <v>324</v>
      </c>
      <c r="D48" s="44" t="s">
        <v>1250</v>
      </c>
      <c r="E48" s="44" t="s">
        <v>1250</v>
      </c>
      <c r="G48" s="28" t="str">
        <f t="shared" si="0"/>
        <v>Form 83 - Expense Analysis - Claims Breakdown by Line of Business - Protection and Savings Insurance</v>
      </c>
    </row>
    <row r="49" spans="1:7" ht="15" customHeight="1" x14ac:dyDescent="0.2">
      <c r="B49" s="36" t="s">
        <v>106</v>
      </c>
      <c r="C49" s="83" t="s">
        <v>220</v>
      </c>
      <c r="D49" s="44" t="s">
        <v>1250</v>
      </c>
      <c r="E49" s="44" t="s">
        <v>1250</v>
      </c>
      <c r="G49" s="28" t="str">
        <f t="shared" si="0"/>
        <v>Form 84 - Expense Analysis - General Expenses Breakdown</v>
      </c>
    </row>
    <row r="50" spans="1:7" ht="15" customHeight="1" x14ac:dyDescent="0.2">
      <c r="B50" s="36" t="s">
        <v>120</v>
      </c>
      <c r="C50" s="155" t="s">
        <v>121</v>
      </c>
      <c r="D50" s="44" t="s">
        <v>1250</v>
      </c>
      <c r="E50" s="44" t="s">
        <v>1250</v>
      </c>
      <c r="G50" s="28" t="str">
        <f t="shared" si="0"/>
        <v>Form 85 - Expense Analysis - Breakdown of Commissions Paid by Line of Business</v>
      </c>
    </row>
    <row r="51" spans="1:7" s="86" customFormat="1" ht="15" customHeight="1" x14ac:dyDescent="0.2">
      <c r="A51" s="22"/>
      <c r="B51" s="153" t="s">
        <v>1631</v>
      </c>
      <c r="C51" s="117" t="s">
        <v>1622</v>
      </c>
      <c r="D51" s="151"/>
      <c r="E51" s="152"/>
      <c r="G51" s="28" t="str">
        <f t="shared" si="0"/>
        <v>9x - Non-Financial Analysis</v>
      </c>
    </row>
    <row r="52" spans="1:7" ht="15" customHeight="1" x14ac:dyDescent="0.2">
      <c r="B52" s="37" t="s">
        <v>107</v>
      </c>
      <c r="C52" s="100" t="s">
        <v>1584</v>
      </c>
      <c r="D52" s="44" t="s">
        <v>1250</v>
      </c>
      <c r="E52" s="44" t="s">
        <v>1250</v>
      </c>
      <c r="G52" s="28" t="str">
        <f t="shared" ref="G52:G60" si="1">B52&amp;" - "&amp;C52</f>
        <v>Form 91 - Non-Financial Information - Significant Shareholders</v>
      </c>
    </row>
    <row r="53" spans="1:7" ht="15" customHeight="1" x14ac:dyDescent="0.2">
      <c r="B53" s="102" t="s">
        <v>108</v>
      </c>
      <c r="C53" s="103" t="s">
        <v>1585</v>
      </c>
      <c r="D53" s="44" t="s">
        <v>1250</v>
      </c>
      <c r="E53" s="44" t="s">
        <v>1250</v>
      </c>
      <c r="G53" s="28" t="str">
        <f t="shared" si="1"/>
        <v>Form 92 - Non-Financial Information - Directors and Senior Management</v>
      </c>
    </row>
    <row r="54" spans="1:7" ht="15" customHeight="1" x14ac:dyDescent="0.2">
      <c r="B54" s="37" t="s">
        <v>109</v>
      </c>
      <c r="C54" s="100" t="s">
        <v>1586</v>
      </c>
      <c r="D54" s="157" t="s">
        <v>1250</v>
      </c>
      <c r="E54" s="157" t="s">
        <v>1250</v>
      </c>
      <c r="G54" s="28" t="str">
        <f t="shared" si="1"/>
        <v>Form 93 - Non-Financial Information - Breakdown of Employees by Nationality, Gender, and Level</v>
      </c>
    </row>
    <row r="55" spans="1:7" ht="15" customHeight="1" x14ac:dyDescent="0.2">
      <c r="B55" s="37" t="s">
        <v>692</v>
      </c>
      <c r="C55" s="594" t="s">
        <v>531</v>
      </c>
      <c r="D55" s="157" t="s">
        <v>1250</v>
      </c>
      <c r="E55" s="157" t="s">
        <v>1250</v>
      </c>
      <c r="G55" s="28" t="str">
        <f t="shared" si="1"/>
        <v>Form 94 - Non-Financial Information - Company Information</v>
      </c>
    </row>
    <row r="56" spans="1:7" ht="15" customHeight="1" x14ac:dyDescent="0.2">
      <c r="B56" s="102" t="s">
        <v>530</v>
      </c>
      <c r="C56" s="594" t="s">
        <v>693</v>
      </c>
      <c r="D56" s="165"/>
      <c r="E56" s="165" t="s">
        <v>1250</v>
      </c>
      <c r="G56" s="28" t="str">
        <f t="shared" si="1"/>
        <v>Form 95 - Non-Financial Information - Surrender and Lapse Report</v>
      </c>
    </row>
    <row r="57" spans="1:7" ht="15" customHeight="1" x14ac:dyDescent="0.2">
      <c r="B57" s="102" t="s">
        <v>780</v>
      </c>
      <c r="C57" s="594" t="s">
        <v>781</v>
      </c>
      <c r="D57" s="157" t="s">
        <v>1250</v>
      </c>
      <c r="E57" s="157" t="s">
        <v>1250</v>
      </c>
      <c r="G57" s="28"/>
    </row>
    <row r="58" spans="1:7" ht="15" customHeight="1" x14ac:dyDescent="0.2">
      <c r="B58" s="102" t="s">
        <v>1121</v>
      </c>
      <c r="C58" s="594" t="s">
        <v>686</v>
      </c>
      <c r="D58" s="44" t="s">
        <v>1250</v>
      </c>
      <c r="E58" s="44" t="s">
        <v>1250</v>
      </c>
      <c r="G58" s="28"/>
    </row>
    <row r="59" spans="1:7" ht="15" customHeight="1" x14ac:dyDescent="0.2">
      <c r="B59" s="102" t="s">
        <v>1122</v>
      </c>
      <c r="C59" s="100" t="s">
        <v>687</v>
      </c>
      <c r="D59" s="44"/>
      <c r="E59" s="44" t="s">
        <v>1250</v>
      </c>
      <c r="G59" s="28"/>
    </row>
    <row r="60" spans="1:7" ht="15" customHeight="1" x14ac:dyDescent="0.2">
      <c r="B60" s="166" t="s">
        <v>1123</v>
      </c>
      <c r="C60" s="167" t="s">
        <v>487</v>
      </c>
      <c r="D60" s="168" t="s">
        <v>1250</v>
      </c>
      <c r="E60" s="168" t="s">
        <v>1250</v>
      </c>
      <c r="G60" s="28" t="str">
        <f t="shared" si="1"/>
        <v>Form 103 - Validation</v>
      </c>
    </row>
    <row r="61" spans="1:7" ht="15" customHeight="1" x14ac:dyDescent="0.2">
      <c r="A61" s="164"/>
      <c r="B61" s="7"/>
      <c r="C61" s="162"/>
      <c r="D61" s="163"/>
      <c r="E61" s="163"/>
      <c r="G61" s="28"/>
    </row>
    <row r="62" spans="1:7" s="7" customFormat="1" x14ac:dyDescent="0.2"/>
    <row r="63" spans="1:7" x14ac:dyDescent="0.2">
      <c r="B63" s="5" t="s">
        <v>1244</v>
      </c>
      <c r="C63" s="8"/>
      <c r="D63" s="8"/>
      <c r="E63" s="8"/>
    </row>
    <row r="64" spans="1:7" x14ac:dyDescent="0.2">
      <c r="B64" s="4"/>
      <c r="C64" s="4"/>
    </row>
    <row r="65" spans="2:3" x14ac:dyDescent="0.2">
      <c r="B65" s="32" t="s">
        <v>1185</v>
      </c>
      <c r="C65" s="45" t="s">
        <v>1612</v>
      </c>
    </row>
    <row r="66" spans="2:3" x14ac:dyDescent="0.2">
      <c r="B66" s="114" t="s">
        <v>628</v>
      </c>
      <c r="C66" s="45" t="s">
        <v>1613</v>
      </c>
    </row>
    <row r="67" spans="2:3" x14ac:dyDescent="0.2">
      <c r="B67" s="25" t="s">
        <v>1246</v>
      </c>
      <c r="C67" s="45" t="s">
        <v>47</v>
      </c>
    </row>
    <row r="68" spans="2:3" x14ac:dyDescent="0.2">
      <c r="B68" s="26" t="s">
        <v>1245</v>
      </c>
      <c r="C68" s="45" t="s">
        <v>46</v>
      </c>
    </row>
    <row r="69" spans="2:3" x14ac:dyDescent="0.2">
      <c r="B69" s="146"/>
      <c r="C69" s="45" t="s">
        <v>1182</v>
      </c>
    </row>
  </sheetData>
  <sheetProtection password="E47D" sheet="1" objects="1" scenarios="1"/>
  <phoneticPr fontId="2" type="noConversion"/>
  <pageMargins left="0.25" right="0.25" top="0.75" bottom="0.75" header="0.5" footer="0.5"/>
  <pageSetup paperSize="9" scale="85" orientation="landscape" r:id="rId1"/>
  <headerFooter alignWithMargins="0">
    <oddFooter xml:space="preserve">&amp;L&amp;A
&amp;R&amp;P of &amp;N
</oddFooter>
  </headerFooter>
  <rowBreaks count="1" manualBreakCount="1">
    <brk id="37" max="4" man="1"/>
  </rowBreaks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O46"/>
  <sheetViews>
    <sheetView showGridLines="0" zoomScale="80" zoomScaleNormal="80" workbookViewId="0">
      <pane ySplit="5" topLeftCell="A6" activePane="bottomLeft" state="frozen"/>
      <selection activeCell="C6" sqref="C6"/>
      <selection pane="bottomLeft" activeCell="B1" sqref="B1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3.5703125" style="189" customWidth="1"/>
    <col min="5" max="5" width="48.85546875" style="189" customWidth="1"/>
    <col min="6" max="6" width="5.7109375" style="191" customWidth="1"/>
    <col min="7" max="10" width="11.42578125" style="189" customWidth="1"/>
    <col min="11" max="11" width="1.5703125" style="189" customWidth="1"/>
    <col min="12" max="12" width="11.42578125" style="206" customWidth="1"/>
    <col min="13" max="15" width="11.42578125" style="189" customWidth="1"/>
    <col min="16" max="16384" width="9.140625" style="189"/>
  </cols>
  <sheetData>
    <row r="1" spans="1:15" ht="15.75" x14ac:dyDescent="0.25">
      <c r="A1" s="43" t="str">
        <f ca="1">RIGHT(CELL("filename",A2),LEN(CELL("filename",A2))-FIND("]",CELL("filename",A2)))</f>
        <v>Form 55</v>
      </c>
      <c r="B1" s="184" t="str">
        <f ca="1">INDEX(TOC!$B$5:$G$54,MATCH(TEXT(A1,0),TOC!$B$5:$B$54,0),6)</f>
        <v>Form 55 - Counterparty Analysis - Reinsurance Contributions and Recoveries by Line of Business</v>
      </c>
      <c r="C1" s="186"/>
      <c r="D1" s="186"/>
      <c r="E1" s="186"/>
      <c r="F1" s="185"/>
      <c r="G1" s="758"/>
      <c r="H1" s="758"/>
      <c r="I1" s="758"/>
      <c r="J1" s="758"/>
      <c r="L1" s="184"/>
    </row>
    <row r="2" spans="1:15" ht="15.75" x14ac:dyDescent="0.25">
      <c r="B2" s="719" t="str">
        <f>"Company: "&amp;CVR!G10</f>
        <v xml:space="preserve">Company: </v>
      </c>
      <c r="C2" s="192"/>
      <c r="D2" s="192"/>
      <c r="E2" s="192"/>
      <c r="F2" s="193"/>
      <c r="G2" s="193"/>
      <c r="H2" s="193"/>
      <c r="I2" s="193"/>
      <c r="J2" s="193"/>
      <c r="L2" s="193"/>
    </row>
    <row r="3" spans="1:15" x14ac:dyDescent="0.2">
      <c r="B3" s="720" t="str">
        <f>"Reporting Period: "&amp;CVR!G12&amp;", "&amp;CVR!G13</f>
        <v xml:space="preserve">Reporting Period: , </v>
      </c>
      <c r="C3" s="238"/>
      <c r="D3" s="238"/>
      <c r="E3" s="238"/>
      <c r="F3" s="196"/>
      <c r="G3" s="720"/>
      <c r="H3" s="720"/>
      <c r="I3" s="720"/>
      <c r="J3" s="720"/>
      <c r="K3" s="720"/>
      <c r="L3" s="720"/>
      <c r="M3" s="720"/>
      <c r="N3" s="720"/>
      <c r="O3" s="720"/>
    </row>
    <row r="4" spans="1:15" x14ac:dyDescent="0.2">
      <c r="B4" s="719"/>
      <c r="C4" s="192"/>
      <c r="D4" s="192"/>
      <c r="E4" s="192"/>
      <c r="G4" s="719"/>
      <c r="H4" s="719"/>
      <c r="I4" s="719"/>
      <c r="J4" s="719"/>
      <c r="L4" s="295"/>
    </row>
    <row r="5" spans="1:15" x14ac:dyDescent="0.2">
      <c r="B5" s="225" t="s">
        <v>54</v>
      </c>
      <c r="C5" s="189"/>
      <c r="F5" s="189"/>
      <c r="G5" s="559" t="s">
        <v>1280</v>
      </c>
      <c r="H5" s="559"/>
      <c r="I5" s="559"/>
      <c r="J5" s="559"/>
      <c r="L5" s="559" t="s">
        <v>1077</v>
      </c>
      <c r="M5" s="559"/>
      <c r="N5" s="559"/>
      <c r="O5" s="559"/>
    </row>
    <row r="6" spans="1:15" ht="25.5" x14ac:dyDescent="0.2">
      <c r="C6" s="189"/>
      <c r="F6" s="925" t="s">
        <v>1194</v>
      </c>
      <c r="G6" s="775" t="s">
        <v>1594</v>
      </c>
      <c r="H6" s="776" t="s">
        <v>1402</v>
      </c>
      <c r="I6" s="776" t="s">
        <v>1403</v>
      </c>
      <c r="J6" s="203" t="s">
        <v>1218</v>
      </c>
      <c r="K6" s="390"/>
      <c r="L6" s="777" t="s">
        <v>1594</v>
      </c>
      <c r="M6" s="776" t="s">
        <v>1402</v>
      </c>
      <c r="N6" s="776" t="s">
        <v>1403</v>
      </c>
      <c r="O6" s="203" t="s">
        <v>1218</v>
      </c>
    </row>
    <row r="7" spans="1:15" ht="25.5" x14ac:dyDescent="0.2">
      <c r="B7" s="206" t="s">
        <v>1339</v>
      </c>
      <c r="C7" s="189"/>
      <c r="F7" s="926"/>
      <c r="G7" s="203" t="s">
        <v>1394</v>
      </c>
      <c r="H7" s="203" t="s">
        <v>1395</v>
      </c>
      <c r="I7" s="203" t="s">
        <v>1397</v>
      </c>
      <c r="J7" s="203" t="s">
        <v>1404</v>
      </c>
      <c r="K7" s="390"/>
      <c r="L7" s="203" t="s">
        <v>57</v>
      </c>
      <c r="M7" s="203" t="s">
        <v>58</v>
      </c>
      <c r="N7" s="203" t="s">
        <v>59</v>
      </c>
      <c r="O7" s="203" t="s">
        <v>1405</v>
      </c>
    </row>
    <row r="8" spans="1:15" x14ac:dyDescent="0.2">
      <c r="B8" s="778" t="s">
        <v>1017</v>
      </c>
      <c r="C8" s="252"/>
      <c r="D8" s="253"/>
      <c r="E8" s="229"/>
      <c r="F8" s="211">
        <v>11</v>
      </c>
      <c r="G8" s="757">
        <f>SUBTOTAL(9,G9:G20)</f>
        <v>0</v>
      </c>
      <c r="H8" s="757">
        <f>SUBTOTAL(9,H9:H20)</f>
        <v>0</v>
      </c>
      <c r="I8" s="757">
        <f>SUBTOTAL(9,I9:I20)</f>
        <v>0</v>
      </c>
      <c r="J8" s="757">
        <f t="shared" ref="J8:J32" si="0">SUM(G8:I8)</f>
        <v>0</v>
      </c>
      <c r="L8" s="757">
        <f>SUBTOTAL(9,L9:L20)</f>
        <v>0</v>
      </c>
      <c r="M8" s="757">
        <f>SUBTOTAL(9,M9:M20)</f>
        <v>0</v>
      </c>
      <c r="N8" s="757">
        <f>SUBTOTAL(9,N9:N20)</f>
        <v>0</v>
      </c>
      <c r="O8" s="757">
        <f t="shared" ref="O8:O32" si="1">SUM(L8:N8)</f>
        <v>0</v>
      </c>
    </row>
    <row r="9" spans="1:15" x14ac:dyDescent="0.2">
      <c r="B9" s="255" t="s">
        <v>1252</v>
      </c>
      <c r="C9" s="252"/>
      <c r="D9" s="253"/>
      <c r="E9" s="229"/>
      <c r="F9" s="211">
        <v>12</v>
      </c>
      <c r="G9" s="750"/>
      <c r="H9" s="750"/>
      <c r="I9" s="750"/>
      <c r="J9" s="757">
        <f t="shared" si="0"/>
        <v>0</v>
      </c>
      <c r="L9" s="750"/>
      <c r="M9" s="750"/>
      <c r="N9" s="750"/>
      <c r="O9" s="757">
        <f t="shared" si="1"/>
        <v>0</v>
      </c>
    </row>
    <row r="10" spans="1:15" x14ac:dyDescent="0.2">
      <c r="B10" s="255" t="s">
        <v>1253</v>
      </c>
      <c r="C10" s="252"/>
      <c r="D10" s="253"/>
      <c r="E10" s="229"/>
      <c r="F10" s="211">
        <v>13</v>
      </c>
      <c r="G10" s="750"/>
      <c r="H10" s="750"/>
      <c r="I10" s="750"/>
      <c r="J10" s="757">
        <f t="shared" si="0"/>
        <v>0</v>
      </c>
      <c r="L10" s="750"/>
      <c r="M10" s="750"/>
      <c r="N10" s="750"/>
      <c r="O10" s="757">
        <f t="shared" si="1"/>
        <v>0</v>
      </c>
    </row>
    <row r="11" spans="1:15" x14ac:dyDescent="0.2">
      <c r="B11" s="255" t="s">
        <v>1254</v>
      </c>
      <c r="C11" s="252"/>
      <c r="D11" s="253"/>
      <c r="E11" s="229"/>
      <c r="F11" s="211">
        <v>14</v>
      </c>
      <c r="G11" s="750"/>
      <c r="H11" s="750"/>
      <c r="I11" s="750"/>
      <c r="J11" s="757">
        <f t="shared" si="0"/>
        <v>0</v>
      </c>
      <c r="L11" s="750"/>
      <c r="M11" s="750"/>
      <c r="N11" s="750"/>
      <c r="O11" s="757">
        <f t="shared" si="1"/>
        <v>0</v>
      </c>
    </row>
    <row r="12" spans="1:15" x14ac:dyDescent="0.2">
      <c r="B12" s="255" t="s">
        <v>1255</v>
      </c>
      <c r="C12" s="252"/>
      <c r="D12" s="253"/>
      <c r="E12" s="229"/>
      <c r="F12" s="211">
        <v>15</v>
      </c>
      <c r="G12" s="750"/>
      <c r="H12" s="750"/>
      <c r="I12" s="750"/>
      <c r="J12" s="757">
        <f t="shared" si="0"/>
        <v>0</v>
      </c>
      <c r="L12" s="750"/>
      <c r="M12" s="750"/>
      <c r="N12" s="750"/>
      <c r="O12" s="757">
        <f t="shared" si="1"/>
        <v>0</v>
      </c>
    </row>
    <row r="13" spans="1:15" x14ac:dyDescent="0.2">
      <c r="B13" s="255" t="s">
        <v>1256</v>
      </c>
      <c r="C13" s="252"/>
      <c r="D13" s="253"/>
      <c r="E13" s="229"/>
      <c r="F13" s="211">
        <v>16</v>
      </c>
      <c r="G13" s="750"/>
      <c r="H13" s="750"/>
      <c r="I13" s="750"/>
      <c r="J13" s="757">
        <f t="shared" si="0"/>
        <v>0</v>
      </c>
      <c r="L13" s="750"/>
      <c r="M13" s="750"/>
      <c r="N13" s="750"/>
      <c r="O13" s="757">
        <f t="shared" si="1"/>
        <v>0</v>
      </c>
    </row>
    <row r="14" spans="1:15" x14ac:dyDescent="0.2">
      <c r="B14" s="255" t="s">
        <v>1257</v>
      </c>
      <c r="C14" s="252"/>
      <c r="D14" s="253"/>
      <c r="E14" s="229"/>
      <c r="F14" s="211">
        <v>17</v>
      </c>
      <c r="G14" s="750"/>
      <c r="H14" s="750"/>
      <c r="I14" s="750"/>
      <c r="J14" s="757">
        <f t="shared" si="0"/>
        <v>0</v>
      </c>
      <c r="L14" s="750"/>
      <c r="M14" s="750"/>
      <c r="N14" s="750"/>
      <c r="O14" s="757">
        <f t="shared" si="1"/>
        <v>0</v>
      </c>
    </row>
    <row r="15" spans="1:15" x14ac:dyDescent="0.2">
      <c r="B15" s="255" t="s">
        <v>1258</v>
      </c>
      <c r="C15" s="252"/>
      <c r="D15" s="253"/>
      <c r="E15" s="229"/>
      <c r="F15" s="211">
        <v>18</v>
      </c>
      <c r="G15" s="750"/>
      <c r="H15" s="750"/>
      <c r="I15" s="750"/>
      <c r="J15" s="757">
        <f t="shared" si="0"/>
        <v>0</v>
      </c>
      <c r="L15" s="750"/>
      <c r="M15" s="750"/>
      <c r="N15" s="750"/>
      <c r="O15" s="757">
        <f t="shared" si="1"/>
        <v>0</v>
      </c>
    </row>
    <row r="16" spans="1:15" x14ac:dyDescent="0.2">
      <c r="B16" s="255" t="s">
        <v>1259</v>
      </c>
      <c r="C16" s="252"/>
      <c r="D16" s="253"/>
      <c r="E16" s="229"/>
      <c r="F16" s="211">
        <v>19</v>
      </c>
      <c r="G16" s="750"/>
      <c r="H16" s="750"/>
      <c r="I16" s="750"/>
      <c r="J16" s="757">
        <f t="shared" si="0"/>
        <v>0</v>
      </c>
      <c r="L16" s="750"/>
      <c r="M16" s="750"/>
      <c r="N16" s="750"/>
      <c r="O16" s="757">
        <f t="shared" si="1"/>
        <v>0</v>
      </c>
    </row>
    <row r="17" spans="2:15" x14ac:dyDescent="0.2">
      <c r="B17" s="255" t="s">
        <v>1260</v>
      </c>
      <c r="C17" s="252"/>
      <c r="D17" s="253"/>
      <c r="E17" s="229"/>
      <c r="F17" s="211">
        <v>20</v>
      </c>
      <c r="G17" s="750"/>
      <c r="H17" s="750"/>
      <c r="I17" s="750"/>
      <c r="J17" s="757">
        <f t="shared" si="0"/>
        <v>0</v>
      </c>
      <c r="L17" s="750"/>
      <c r="M17" s="750"/>
      <c r="N17" s="750"/>
      <c r="O17" s="757">
        <f t="shared" si="1"/>
        <v>0</v>
      </c>
    </row>
    <row r="18" spans="2:15" x14ac:dyDescent="0.2">
      <c r="B18" s="255" t="s">
        <v>1261</v>
      </c>
      <c r="C18" s="252"/>
      <c r="D18" s="253"/>
      <c r="E18" s="229"/>
      <c r="F18" s="211">
        <v>21</v>
      </c>
      <c r="G18" s="750"/>
      <c r="H18" s="750"/>
      <c r="I18" s="750"/>
      <c r="J18" s="757">
        <f t="shared" si="0"/>
        <v>0</v>
      </c>
      <c r="L18" s="750"/>
      <c r="M18" s="750"/>
      <c r="N18" s="750"/>
      <c r="O18" s="757">
        <f t="shared" si="1"/>
        <v>0</v>
      </c>
    </row>
    <row r="19" spans="2:15" x14ac:dyDescent="0.2">
      <c r="B19" s="255" t="s">
        <v>1262</v>
      </c>
      <c r="C19" s="252"/>
      <c r="D19" s="253"/>
      <c r="E19" s="229"/>
      <c r="F19" s="211">
        <v>22</v>
      </c>
      <c r="G19" s="750"/>
      <c r="H19" s="750"/>
      <c r="I19" s="750"/>
      <c r="J19" s="757">
        <f t="shared" si="0"/>
        <v>0</v>
      </c>
      <c r="L19" s="750"/>
      <c r="M19" s="750"/>
      <c r="N19" s="750"/>
      <c r="O19" s="757">
        <f t="shared" si="1"/>
        <v>0</v>
      </c>
    </row>
    <row r="20" spans="2:15" x14ac:dyDescent="0.2">
      <c r="B20" s="255" t="s">
        <v>1263</v>
      </c>
      <c r="C20" s="252"/>
      <c r="D20" s="253"/>
      <c r="E20" s="229"/>
      <c r="F20" s="211">
        <v>23</v>
      </c>
      <c r="G20" s="750"/>
      <c r="H20" s="750"/>
      <c r="I20" s="750"/>
      <c r="J20" s="757">
        <f t="shared" si="0"/>
        <v>0</v>
      </c>
      <c r="L20" s="750"/>
      <c r="M20" s="750"/>
      <c r="N20" s="750"/>
      <c r="O20" s="757">
        <f t="shared" si="1"/>
        <v>0</v>
      </c>
    </row>
    <row r="21" spans="2:15" x14ac:dyDescent="0.2">
      <c r="B21" s="778" t="s">
        <v>1349</v>
      </c>
      <c r="C21" s="252"/>
      <c r="D21" s="253"/>
      <c r="E21" s="229"/>
      <c r="F21" s="211">
        <v>24</v>
      </c>
      <c r="G21" s="750"/>
      <c r="H21" s="750"/>
      <c r="I21" s="750"/>
      <c r="J21" s="757">
        <f t="shared" si="0"/>
        <v>0</v>
      </c>
      <c r="L21" s="750"/>
      <c r="M21" s="750"/>
      <c r="N21" s="750"/>
      <c r="O21" s="757">
        <f t="shared" si="1"/>
        <v>0</v>
      </c>
    </row>
    <row r="22" spans="2:15" x14ac:dyDescent="0.2">
      <c r="B22" s="778" t="s">
        <v>849</v>
      </c>
      <c r="C22" s="252"/>
      <c r="D22" s="253"/>
      <c r="E22" s="229"/>
      <c r="F22" s="211">
        <v>25</v>
      </c>
      <c r="G22" s="750"/>
      <c r="H22" s="750"/>
      <c r="I22" s="750"/>
      <c r="J22" s="757">
        <f t="shared" si="0"/>
        <v>0</v>
      </c>
      <c r="L22" s="750"/>
      <c r="M22" s="750"/>
      <c r="N22" s="750"/>
      <c r="O22" s="757">
        <f t="shared" si="1"/>
        <v>0</v>
      </c>
    </row>
    <row r="23" spans="2:15" x14ac:dyDescent="0.2">
      <c r="B23" s="778" t="s">
        <v>1365</v>
      </c>
      <c r="C23" s="252"/>
      <c r="D23" s="253"/>
      <c r="E23" s="229"/>
      <c r="F23" s="211">
        <v>26</v>
      </c>
      <c r="G23" s="750"/>
      <c r="H23" s="750"/>
      <c r="I23" s="750"/>
      <c r="J23" s="757">
        <f t="shared" si="0"/>
        <v>0</v>
      </c>
      <c r="L23" s="750"/>
      <c r="M23" s="750"/>
      <c r="N23" s="750"/>
      <c r="O23" s="757">
        <f t="shared" si="1"/>
        <v>0</v>
      </c>
    </row>
    <row r="24" spans="2:15" x14ac:dyDescent="0.2">
      <c r="B24" s="778" t="s">
        <v>1366</v>
      </c>
      <c r="C24" s="252"/>
      <c r="D24" s="253"/>
      <c r="E24" s="229"/>
      <c r="F24" s="211">
        <v>27</v>
      </c>
      <c r="G24" s="750"/>
      <c r="H24" s="750"/>
      <c r="I24" s="750"/>
      <c r="J24" s="757">
        <f t="shared" si="0"/>
        <v>0</v>
      </c>
      <c r="L24" s="750"/>
      <c r="M24" s="750"/>
      <c r="N24" s="750"/>
      <c r="O24" s="757">
        <f t="shared" si="1"/>
        <v>0</v>
      </c>
    </row>
    <row r="25" spans="2:15" x14ac:dyDescent="0.2">
      <c r="B25" s="778" t="s">
        <v>1367</v>
      </c>
      <c r="C25" s="252"/>
      <c r="D25" s="253"/>
      <c r="E25" s="229"/>
      <c r="F25" s="211">
        <v>28</v>
      </c>
      <c r="G25" s="750"/>
      <c r="H25" s="750"/>
      <c r="I25" s="750"/>
      <c r="J25" s="757">
        <f t="shared" si="0"/>
        <v>0</v>
      </c>
      <c r="L25" s="750"/>
      <c r="M25" s="750"/>
      <c r="N25" s="750"/>
      <c r="O25" s="757">
        <f t="shared" si="1"/>
        <v>0</v>
      </c>
    </row>
    <row r="26" spans="2:15" x14ac:dyDescent="0.2">
      <c r="B26" s="778" t="s">
        <v>1368</v>
      </c>
      <c r="C26" s="252"/>
      <c r="D26" s="253"/>
      <c r="E26" s="229"/>
      <c r="F26" s="211">
        <v>29</v>
      </c>
      <c r="G26" s="750"/>
      <c r="H26" s="750"/>
      <c r="I26" s="750"/>
      <c r="J26" s="757">
        <f t="shared" si="0"/>
        <v>0</v>
      </c>
      <c r="L26" s="750"/>
      <c r="M26" s="750"/>
      <c r="N26" s="750"/>
      <c r="O26" s="757">
        <f t="shared" si="1"/>
        <v>0</v>
      </c>
    </row>
    <row r="27" spans="2:15" x14ac:dyDescent="0.2">
      <c r="B27" s="778" t="s">
        <v>1369</v>
      </c>
      <c r="C27" s="252"/>
      <c r="D27" s="253"/>
      <c r="E27" s="229"/>
      <c r="F27" s="211">
        <v>30</v>
      </c>
      <c r="G27" s="750"/>
      <c r="H27" s="750"/>
      <c r="I27" s="750"/>
      <c r="J27" s="757">
        <f t="shared" si="0"/>
        <v>0</v>
      </c>
      <c r="L27" s="750"/>
      <c r="M27" s="750"/>
      <c r="N27" s="750"/>
      <c r="O27" s="757">
        <f t="shared" si="1"/>
        <v>0</v>
      </c>
    </row>
    <row r="28" spans="2:15" x14ac:dyDescent="0.2">
      <c r="B28" s="778" t="s">
        <v>1370</v>
      </c>
      <c r="C28" s="252"/>
      <c r="D28" s="253"/>
      <c r="E28" s="229"/>
      <c r="F28" s="211">
        <v>31</v>
      </c>
      <c r="G28" s="750"/>
      <c r="H28" s="750"/>
      <c r="I28" s="750"/>
      <c r="J28" s="757">
        <f t="shared" si="0"/>
        <v>0</v>
      </c>
      <c r="L28" s="750"/>
      <c r="M28" s="750"/>
      <c r="N28" s="750"/>
      <c r="O28" s="757">
        <f t="shared" si="1"/>
        <v>0</v>
      </c>
    </row>
    <row r="29" spans="2:15" x14ac:dyDescent="0.2">
      <c r="B29" s="778" t="s">
        <v>1373</v>
      </c>
      <c r="C29" s="252"/>
      <c r="D29" s="253"/>
      <c r="E29" s="229"/>
      <c r="F29" s="211">
        <v>32</v>
      </c>
      <c r="G29" s="750"/>
      <c r="H29" s="750"/>
      <c r="I29" s="750"/>
      <c r="J29" s="757">
        <f t="shared" si="0"/>
        <v>0</v>
      </c>
      <c r="L29" s="750"/>
      <c r="M29" s="750"/>
      <c r="N29" s="750"/>
      <c r="O29" s="757">
        <f t="shared" si="1"/>
        <v>0</v>
      </c>
    </row>
    <row r="30" spans="2:15" x14ac:dyDescent="0.2">
      <c r="B30" s="778" t="s">
        <v>1374</v>
      </c>
      <c r="C30" s="252"/>
      <c r="D30" s="253"/>
      <c r="E30" s="229"/>
      <c r="F30" s="211">
        <v>33</v>
      </c>
      <c r="G30" s="750"/>
      <c r="H30" s="750"/>
      <c r="I30" s="750"/>
      <c r="J30" s="757">
        <f t="shared" si="0"/>
        <v>0</v>
      </c>
      <c r="L30" s="750"/>
      <c r="M30" s="750"/>
      <c r="N30" s="750"/>
      <c r="O30" s="757">
        <f t="shared" si="1"/>
        <v>0</v>
      </c>
    </row>
    <row r="31" spans="2:15" x14ac:dyDescent="0.2">
      <c r="B31" s="779" t="s">
        <v>848</v>
      </c>
      <c r="C31" s="257"/>
      <c r="D31" s="258"/>
      <c r="E31" s="259"/>
      <c r="F31" s="211">
        <v>34</v>
      </c>
      <c r="G31" s="750"/>
      <c r="H31" s="750"/>
      <c r="I31" s="750"/>
      <c r="J31" s="757">
        <f t="shared" si="0"/>
        <v>0</v>
      </c>
      <c r="L31" s="750"/>
      <c r="M31" s="750"/>
      <c r="N31" s="750"/>
      <c r="O31" s="757">
        <f t="shared" si="1"/>
        <v>0</v>
      </c>
    </row>
    <row r="32" spans="2:15" x14ac:dyDescent="0.2">
      <c r="B32" s="260" t="s">
        <v>318</v>
      </c>
      <c r="C32" s="261"/>
      <c r="D32" s="261"/>
      <c r="E32" s="233"/>
      <c r="F32" s="234">
        <v>39</v>
      </c>
      <c r="G32" s="94">
        <f>SUBTOTAL(9,G8:G31)</f>
        <v>0</v>
      </c>
      <c r="H32" s="94">
        <f>SUBTOTAL(9,H8:H31)</f>
        <v>0</v>
      </c>
      <c r="I32" s="94">
        <f>SUBTOTAL(9,I8:I31)</f>
        <v>0</v>
      </c>
      <c r="J32" s="94">
        <f t="shared" si="0"/>
        <v>0</v>
      </c>
      <c r="L32" s="94">
        <f>SUBTOTAL(9,L8:L31)</f>
        <v>0</v>
      </c>
      <c r="M32" s="94">
        <f>SUBTOTAL(9,M8:M31)</f>
        <v>0</v>
      </c>
      <c r="N32" s="94">
        <f>SUBTOTAL(9,N8:N31)</f>
        <v>0</v>
      </c>
      <c r="O32" s="94">
        <f t="shared" si="1"/>
        <v>0</v>
      </c>
    </row>
    <row r="34" spans="2:15" ht="25.5" x14ac:dyDescent="0.2">
      <c r="C34" s="189"/>
      <c r="F34" s="925" t="s">
        <v>1194</v>
      </c>
      <c r="G34" s="780" t="s">
        <v>1594</v>
      </c>
      <c r="H34" s="780" t="s">
        <v>1402</v>
      </c>
      <c r="I34" s="777" t="s">
        <v>1403</v>
      </c>
      <c r="J34" s="203" t="s">
        <v>1218</v>
      </c>
      <c r="K34" s="390"/>
      <c r="L34" s="777" t="s">
        <v>1594</v>
      </c>
      <c r="M34" s="780" t="s">
        <v>1402</v>
      </c>
      <c r="N34" s="777" t="s">
        <v>1403</v>
      </c>
      <c r="O34" s="203" t="s">
        <v>1218</v>
      </c>
    </row>
    <row r="35" spans="2:15" ht="25.5" x14ac:dyDescent="0.2">
      <c r="B35" s="206" t="s">
        <v>1343</v>
      </c>
      <c r="C35" s="189"/>
      <c r="F35" s="926"/>
      <c r="G35" s="205" t="s">
        <v>61</v>
      </c>
      <c r="H35" s="205" t="s">
        <v>62</v>
      </c>
      <c r="I35" s="205" t="s">
        <v>63</v>
      </c>
      <c r="J35" s="205" t="s">
        <v>1081</v>
      </c>
      <c r="K35" s="390"/>
      <c r="L35" s="203" t="s">
        <v>757</v>
      </c>
      <c r="M35" s="203" t="s">
        <v>65</v>
      </c>
      <c r="N35" s="203" t="s">
        <v>66</v>
      </c>
      <c r="O35" s="203" t="s">
        <v>1281</v>
      </c>
    </row>
    <row r="36" spans="2:15" x14ac:dyDescent="0.2">
      <c r="B36" s="781" t="s">
        <v>622</v>
      </c>
      <c r="C36" s="252"/>
      <c r="D36" s="253"/>
      <c r="E36" s="229"/>
      <c r="F36" s="211">
        <v>41</v>
      </c>
      <c r="G36" s="750"/>
      <c r="H36" s="750"/>
      <c r="I36" s="750"/>
      <c r="J36" s="757">
        <f t="shared" ref="J36:J43" si="2">SUM(G36:I36)</f>
        <v>0</v>
      </c>
      <c r="L36" s="750"/>
      <c r="M36" s="750"/>
      <c r="N36" s="750"/>
      <c r="O36" s="757">
        <f t="shared" ref="O36:O43" si="3">SUM(L36:N36)</f>
        <v>0</v>
      </c>
    </row>
    <row r="37" spans="2:15" x14ac:dyDescent="0.2">
      <c r="B37" s="781" t="s">
        <v>629</v>
      </c>
      <c r="C37" s="252"/>
      <c r="D37" s="253"/>
      <c r="E37" s="229"/>
      <c r="F37" s="211">
        <v>42</v>
      </c>
      <c r="G37" s="750"/>
      <c r="H37" s="750"/>
      <c r="I37" s="750"/>
      <c r="J37" s="757">
        <f t="shared" si="2"/>
        <v>0</v>
      </c>
      <c r="L37" s="750"/>
      <c r="M37" s="750"/>
      <c r="N37" s="750"/>
      <c r="O37" s="757">
        <f t="shared" si="3"/>
        <v>0</v>
      </c>
    </row>
    <row r="38" spans="2:15" x14ac:dyDescent="0.2">
      <c r="B38" s="781" t="s">
        <v>624</v>
      </c>
      <c r="C38" s="252"/>
      <c r="D38" s="253"/>
      <c r="E38" s="229"/>
      <c r="F38" s="211">
        <v>43</v>
      </c>
      <c r="G38" s="750"/>
      <c r="H38" s="750"/>
      <c r="I38" s="750"/>
      <c r="J38" s="757">
        <f t="shared" si="2"/>
        <v>0</v>
      </c>
      <c r="L38" s="750"/>
      <c r="M38" s="750"/>
      <c r="N38" s="750"/>
      <c r="O38" s="757">
        <f t="shared" si="3"/>
        <v>0</v>
      </c>
    </row>
    <row r="39" spans="2:15" x14ac:dyDescent="0.2">
      <c r="B39" s="260" t="s">
        <v>630</v>
      </c>
      <c r="C39" s="261"/>
      <c r="D39" s="261"/>
      <c r="E39" s="233"/>
      <c r="F39" s="234">
        <v>49</v>
      </c>
      <c r="G39" s="756">
        <f>SUBTOTAL(9,G36:G38)</f>
        <v>0</v>
      </c>
      <c r="H39" s="756">
        <f>SUBTOTAL(9,H36:H38)</f>
        <v>0</v>
      </c>
      <c r="I39" s="756">
        <f>SUBTOTAL(9,I36:I38)</f>
        <v>0</v>
      </c>
      <c r="J39" s="756">
        <f t="shared" si="2"/>
        <v>0</v>
      </c>
      <c r="L39" s="756">
        <f>SUBTOTAL(9,L36:L38)</f>
        <v>0</v>
      </c>
      <c r="M39" s="756">
        <f>SUBTOTAL(9,M36:M38)</f>
        <v>0</v>
      </c>
      <c r="N39" s="756">
        <f>SUBTOTAL(9,N36:N38)</f>
        <v>0</v>
      </c>
      <c r="O39" s="756">
        <f t="shared" si="3"/>
        <v>0</v>
      </c>
    </row>
    <row r="40" spans="2:15" x14ac:dyDescent="0.2">
      <c r="B40" s="781" t="s">
        <v>631</v>
      </c>
      <c r="C40" s="252"/>
      <c r="D40" s="253"/>
      <c r="E40" s="229"/>
      <c r="F40" s="211">
        <v>51</v>
      </c>
      <c r="G40" s="750"/>
      <c r="H40" s="750"/>
      <c r="I40" s="750"/>
      <c r="J40" s="757">
        <f t="shared" si="2"/>
        <v>0</v>
      </c>
      <c r="L40" s="750"/>
      <c r="M40" s="750"/>
      <c r="N40" s="750"/>
      <c r="O40" s="757">
        <f t="shared" si="3"/>
        <v>0</v>
      </c>
    </row>
    <row r="41" spans="2:15" x14ac:dyDescent="0.2">
      <c r="B41" s="781" t="s">
        <v>632</v>
      </c>
      <c r="C41" s="252"/>
      <c r="D41" s="253"/>
      <c r="E41" s="229"/>
      <c r="F41" s="211">
        <v>52</v>
      </c>
      <c r="G41" s="750"/>
      <c r="H41" s="750"/>
      <c r="I41" s="750"/>
      <c r="J41" s="757">
        <f t="shared" si="2"/>
        <v>0</v>
      </c>
      <c r="L41" s="750"/>
      <c r="M41" s="750"/>
      <c r="N41" s="750"/>
      <c r="O41" s="757">
        <f t="shared" si="3"/>
        <v>0</v>
      </c>
    </row>
    <row r="42" spans="2:15" x14ac:dyDescent="0.2">
      <c r="B42" s="781" t="s">
        <v>633</v>
      </c>
      <c r="C42" s="252"/>
      <c r="D42" s="253"/>
      <c r="E42" s="229"/>
      <c r="F42" s="211">
        <v>53</v>
      </c>
      <c r="G42" s="750"/>
      <c r="H42" s="750"/>
      <c r="I42" s="750"/>
      <c r="J42" s="757">
        <f t="shared" si="2"/>
        <v>0</v>
      </c>
      <c r="L42" s="750"/>
      <c r="M42" s="750"/>
      <c r="N42" s="750"/>
      <c r="O42" s="757">
        <f t="shared" si="3"/>
        <v>0</v>
      </c>
    </row>
    <row r="43" spans="2:15" x14ac:dyDescent="0.2">
      <c r="B43" s="260" t="s">
        <v>635</v>
      </c>
      <c r="C43" s="261"/>
      <c r="D43" s="261"/>
      <c r="E43" s="233"/>
      <c r="F43" s="234">
        <v>59</v>
      </c>
      <c r="G43" s="756">
        <f>SUBTOTAL(9,G40:G42)</f>
        <v>0</v>
      </c>
      <c r="H43" s="756">
        <f>SUBTOTAL(9,H40:H42)</f>
        <v>0</v>
      </c>
      <c r="I43" s="756">
        <f>SUBTOTAL(9,I40:I42)</f>
        <v>0</v>
      </c>
      <c r="J43" s="756">
        <f t="shared" si="2"/>
        <v>0</v>
      </c>
      <c r="L43" s="756">
        <f>SUBTOTAL(9,L40:L42)</f>
        <v>0</v>
      </c>
      <c r="M43" s="756">
        <f>SUBTOTAL(9,M40:M42)</f>
        <v>0</v>
      </c>
      <c r="N43" s="756">
        <f>SUBTOTAL(9,N40:N42)</f>
        <v>0</v>
      </c>
      <c r="O43" s="756">
        <f t="shared" si="3"/>
        <v>0</v>
      </c>
    </row>
    <row r="44" spans="2:15" x14ac:dyDescent="0.2">
      <c r="B44" s="260" t="s">
        <v>485</v>
      </c>
      <c r="C44" s="261"/>
      <c r="D44" s="261"/>
      <c r="E44" s="233"/>
      <c r="F44" s="234">
        <v>69</v>
      </c>
      <c r="G44" s="94">
        <f>SUM(G43,G39)</f>
        <v>0</v>
      </c>
      <c r="H44" s="94">
        <f>SUM(H43,H39)</f>
        <v>0</v>
      </c>
      <c r="I44" s="94">
        <f>SUM(I43,I39)</f>
        <v>0</v>
      </c>
      <c r="J44" s="94">
        <f>SUM(J43,J39)</f>
        <v>0</v>
      </c>
      <c r="L44" s="94">
        <f>SUM(L43,L39)</f>
        <v>0</v>
      </c>
      <c r="M44" s="94">
        <f>SUM(M43,M39)</f>
        <v>0</v>
      </c>
      <c r="N44" s="94">
        <f>SUM(N43,N39)</f>
        <v>0</v>
      </c>
      <c r="O44" s="94">
        <f>SUM(O43,O39)</f>
        <v>0</v>
      </c>
    </row>
    <row r="46" spans="2:15" x14ac:dyDescent="0.2">
      <c r="B46" s="260" t="s">
        <v>486</v>
      </c>
      <c r="C46" s="261"/>
      <c r="D46" s="261"/>
      <c r="E46" s="233"/>
      <c r="F46" s="234">
        <v>79</v>
      </c>
      <c r="G46" s="94">
        <f>G32+G44</f>
        <v>0</v>
      </c>
      <c r="H46" s="94">
        <f>H32+H44</f>
        <v>0</v>
      </c>
      <c r="I46" s="94">
        <f>I32+I44</f>
        <v>0</v>
      </c>
      <c r="J46" s="94">
        <f>J32+J44</f>
        <v>0</v>
      </c>
      <c r="L46" s="94">
        <f>L32+L44</f>
        <v>0</v>
      </c>
      <c r="M46" s="94">
        <f>M32+M44</f>
        <v>0</v>
      </c>
      <c r="N46" s="94">
        <f>N32+N44</f>
        <v>0</v>
      </c>
      <c r="O46" s="94">
        <f>O32+O44</f>
        <v>0</v>
      </c>
    </row>
  </sheetData>
  <sheetProtection password="E47D" sheet="1" objects="1" scenarios="1"/>
  <mergeCells count="2">
    <mergeCell ref="F34:F35"/>
    <mergeCell ref="F6:F7"/>
  </mergeCells>
  <phoneticPr fontId="2" type="noConversion"/>
  <pageMargins left="0.25" right="0.25" top="0.75" bottom="0.75" header="0.5" footer="0.5"/>
  <pageSetup paperSize="9" scale="73" orientation="landscape" r:id="rId1"/>
  <headerFooter alignWithMargins="0">
    <oddFooter>&amp;L&amp;A&amp;R&amp;P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S55"/>
  <sheetViews>
    <sheetView showGridLines="0" zoomScale="80" zoomScaleNormal="80" workbookViewId="0">
      <pane xSplit="5" ySplit="7" topLeftCell="F8" activePane="bottomRight" state="frozen"/>
      <selection activeCell="C6" sqref="C6"/>
      <selection pane="topRight" activeCell="C6" sqref="C6"/>
      <selection pane="bottomLeft" activeCell="C6" sqref="C6"/>
      <selection pane="bottomRight" activeCell="I70" sqref="I70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35.7109375" style="189" customWidth="1"/>
    <col min="5" max="5" width="5.5703125" style="189" bestFit="1" customWidth="1"/>
    <col min="6" max="9" width="11.42578125" style="212" customWidth="1"/>
    <col min="10" max="10" width="1.42578125" style="189" customWidth="1"/>
    <col min="11" max="14" width="11.28515625" style="212" customWidth="1"/>
    <col min="15" max="15" width="1.5703125" style="189" customWidth="1"/>
    <col min="16" max="19" width="11.28515625" style="212" customWidth="1"/>
    <col min="20" max="16384" width="9.140625" style="189"/>
  </cols>
  <sheetData>
    <row r="1" spans="1:19" ht="15.75" x14ac:dyDescent="0.25">
      <c r="A1" s="43" t="str">
        <f ca="1">RIGHT(CELL("filename",A2),LEN(CELL("filename",A2))-FIND("]",CELL("filename",A2)))</f>
        <v>Form 56</v>
      </c>
      <c r="B1" s="184" t="str">
        <f ca="1">INDEX(TOC!$B$5:$G$54,MATCH(TEXT(A1,0),TOC!$B$5:$B$54,0),6)</f>
        <v>Form 56 - Counterparty Analysis - Business Volume for Major Agents, Brokers and TPAs</v>
      </c>
      <c r="C1" s="186"/>
      <c r="D1" s="186"/>
      <c r="E1" s="758"/>
      <c r="F1" s="718"/>
      <c r="G1" s="718"/>
      <c r="H1" s="718"/>
      <c r="I1" s="718"/>
      <c r="K1" s="718"/>
      <c r="L1" s="718"/>
      <c r="M1" s="718"/>
      <c r="N1" s="718"/>
      <c r="P1" s="718"/>
      <c r="Q1" s="718"/>
      <c r="R1" s="718"/>
      <c r="S1" s="718"/>
    </row>
    <row r="2" spans="1:19" ht="15.75" x14ac:dyDescent="0.25">
      <c r="B2" s="719" t="str">
        <f>"Company: "&amp;CVR!G10</f>
        <v xml:space="preserve">Company: </v>
      </c>
      <c r="C2" s="192"/>
      <c r="D2" s="192"/>
      <c r="E2" s="193"/>
      <c r="F2" s="194"/>
      <c r="G2" s="194"/>
      <c r="H2" s="194"/>
      <c r="I2" s="194"/>
      <c r="K2" s="194"/>
      <c r="L2" s="194"/>
      <c r="M2" s="194"/>
      <c r="N2" s="194"/>
      <c r="P2" s="194"/>
      <c r="Q2" s="194"/>
      <c r="R2" s="194"/>
      <c r="S2" s="194"/>
    </row>
    <row r="3" spans="1:19" x14ac:dyDescent="0.2">
      <c r="B3" s="720" t="str">
        <f>"Reporting Period: "&amp;CVR!G12&amp;", "&amp;CVR!G13</f>
        <v xml:space="preserve">Reporting Period: , </v>
      </c>
      <c r="C3" s="238"/>
      <c r="D3" s="238"/>
      <c r="E3" s="720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213" t="s">
        <v>1101</v>
      </c>
    </row>
    <row r="4" spans="1:19" x14ac:dyDescent="0.2">
      <c r="B4" s="719"/>
      <c r="C4" s="192"/>
      <c r="D4" s="192"/>
      <c r="E4" s="719"/>
      <c r="F4" s="724"/>
      <c r="G4" s="724"/>
      <c r="H4" s="724"/>
      <c r="I4" s="724"/>
      <c r="K4" s="724"/>
      <c r="L4" s="724"/>
      <c r="M4" s="724"/>
      <c r="N4" s="724"/>
      <c r="P4" s="724"/>
      <c r="Q4" s="724"/>
      <c r="R4" s="724"/>
      <c r="S4" s="724"/>
    </row>
    <row r="5" spans="1:19" x14ac:dyDescent="0.2">
      <c r="B5" s="942" t="s">
        <v>226</v>
      </c>
      <c r="C5" s="949"/>
      <c r="D5" s="943"/>
      <c r="E5" s="925" t="s">
        <v>1194</v>
      </c>
      <c r="F5" s="522" t="s">
        <v>244</v>
      </c>
      <c r="G5" s="522"/>
      <c r="H5" s="522"/>
      <c r="I5" s="522"/>
      <c r="J5" s="782"/>
      <c r="K5" s="522" t="s">
        <v>365</v>
      </c>
      <c r="L5" s="522"/>
      <c r="M5" s="522"/>
      <c r="N5" s="522"/>
      <c r="O5" s="782"/>
      <c r="P5" s="522" t="s">
        <v>470</v>
      </c>
      <c r="Q5" s="522"/>
      <c r="R5" s="522"/>
      <c r="S5" s="522"/>
    </row>
    <row r="6" spans="1:19" ht="38.25" x14ac:dyDescent="0.2">
      <c r="B6" s="944"/>
      <c r="C6" s="950"/>
      <c r="D6" s="945"/>
      <c r="E6" s="930"/>
      <c r="F6" s="241" t="s">
        <v>1203</v>
      </c>
      <c r="G6" s="241" t="s">
        <v>1079</v>
      </c>
      <c r="H6" s="241" t="s">
        <v>758</v>
      </c>
      <c r="I6" s="241" t="s">
        <v>920</v>
      </c>
      <c r="J6" s="745"/>
      <c r="K6" s="241" t="s">
        <v>1203</v>
      </c>
      <c r="L6" s="241" t="s">
        <v>1079</v>
      </c>
      <c r="M6" s="241" t="s">
        <v>758</v>
      </c>
      <c r="N6" s="241" t="s">
        <v>920</v>
      </c>
      <c r="O6" s="745"/>
      <c r="P6" s="241" t="s">
        <v>1203</v>
      </c>
      <c r="Q6" s="241" t="s">
        <v>1079</v>
      </c>
      <c r="R6" s="241" t="s">
        <v>758</v>
      </c>
      <c r="S6" s="241" t="s">
        <v>920</v>
      </c>
    </row>
    <row r="7" spans="1:19" x14ac:dyDescent="0.2">
      <c r="B7" s="504" t="s">
        <v>1394</v>
      </c>
      <c r="C7" s="524"/>
      <c r="D7" s="525"/>
      <c r="E7" s="926"/>
      <c r="F7" s="240" t="s">
        <v>1395</v>
      </c>
      <c r="G7" s="240" t="s">
        <v>1397</v>
      </c>
      <c r="H7" s="240" t="s">
        <v>1396</v>
      </c>
      <c r="I7" s="240" t="s">
        <v>57</v>
      </c>
      <c r="J7" s="745"/>
      <c r="K7" s="240" t="s">
        <v>58</v>
      </c>
      <c r="L7" s="240" t="s">
        <v>59</v>
      </c>
      <c r="M7" s="240" t="s">
        <v>60</v>
      </c>
      <c r="N7" s="240" t="s">
        <v>61</v>
      </c>
      <c r="O7" s="745"/>
      <c r="P7" s="240" t="s">
        <v>735</v>
      </c>
      <c r="Q7" s="240" t="s">
        <v>736</v>
      </c>
      <c r="R7" s="240" t="s">
        <v>737</v>
      </c>
      <c r="S7" s="240" t="s">
        <v>738</v>
      </c>
    </row>
    <row r="8" spans="1:19" x14ac:dyDescent="0.2">
      <c r="B8" s="729"/>
      <c r="C8" s="247"/>
      <c r="D8" s="247"/>
      <c r="E8" s="729"/>
      <c r="F8" s="731"/>
      <c r="G8" s="731"/>
      <c r="H8" s="731"/>
      <c r="I8" s="731"/>
      <c r="K8" s="731"/>
      <c r="L8" s="731"/>
      <c r="M8" s="731"/>
      <c r="N8" s="731"/>
      <c r="P8" s="731"/>
      <c r="Q8" s="731"/>
      <c r="R8" s="731"/>
      <c r="S8" s="731"/>
    </row>
    <row r="9" spans="1:19" x14ac:dyDescent="0.2">
      <c r="B9" s="250" t="s">
        <v>1336</v>
      </c>
      <c r="C9" s="247"/>
      <c r="D9" s="247"/>
      <c r="E9" s="729"/>
      <c r="F9" s="731"/>
      <c r="G9" s="731"/>
      <c r="H9" s="731"/>
      <c r="I9" s="731"/>
      <c r="J9" s="731"/>
      <c r="K9" s="731"/>
      <c r="L9" s="731"/>
      <c r="M9" s="731"/>
      <c r="N9" s="731"/>
      <c r="P9" s="731"/>
      <c r="Q9" s="731"/>
      <c r="R9" s="731"/>
      <c r="S9" s="731"/>
    </row>
    <row r="10" spans="1:19" x14ac:dyDescent="0.2">
      <c r="B10" s="759">
        <v>1</v>
      </c>
      <c r="C10" s="947"/>
      <c r="D10" s="948"/>
      <c r="E10" s="457">
        <v>11</v>
      </c>
      <c r="F10" s="750"/>
      <c r="G10" s="750"/>
      <c r="H10" s="750"/>
      <c r="I10" s="750"/>
      <c r="J10" s="731"/>
      <c r="K10" s="750"/>
      <c r="L10" s="750"/>
      <c r="M10" s="750"/>
      <c r="N10" s="750"/>
      <c r="P10" s="757">
        <f>SUM(F10,K10)</f>
        <v>0</v>
      </c>
      <c r="Q10" s="757">
        <f>SUM(G10,L10)</f>
        <v>0</v>
      </c>
      <c r="R10" s="757">
        <f>SUM(H10,M10)</f>
        <v>0</v>
      </c>
      <c r="S10" s="757">
        <f>SUM(I10,N10)</f>
        <v>0</v>
      </c>
    </row>
    <row r="11" spans="1:19" x14ac:dyDescent="0.2">
      <c r="B11" s="759">
        <v>2</v>
      </c>
      <c r="C11" s="947"/>
      <c r="D11" s="948"/>
      <c r="E11" s="457">
        <v>12</v>
      </c>
      <c r="F11" s="750"/>
      <c r="G11" s="750"/>
      <c r="H11" s="750"/>
      <c r="I11" s="750"/>
      <c r="J11" s="731"/>
      <c r="K11" s="750"/>
      <c r="L11" s="750"/>
      <c r="M11" s="750"/>
      <c r="N11" s="750"/>
      <c r="P11" s="757">
        <f t="shared" ref="P11:S20" si="0">SUM(F11,K11)</f>
        <v>0</v>
      </c>
      <c r="Q11" s="757">
        <f t="shared" si="0"/>
        <v>0</v>
      </c>
      <c r="R11" s="757">
        <f t="shared" si="0"/>
        <v>0</v>
      </c>
      <c r="S11" s="757">
        <f t="shared" si="0"/>
        <v>0</v>
      </c>
    </row>
    <row r="12" spans="1:19" x14ac:dyDescent="0.2">
      <c r="B12" s="759">
        <v>3</v>
      </c>
      <c r="C12" s="947"/>
      <c r="D12" s="948"/>
      <c r="E12" s="457">
        <v>13</v>
      </c>
      <c r="F12" s="750"/>
      <c r="G12" s="750"/>
      <c r="H12" s="750"/>
      <c r="I12" s="750"/>
      <c r="J12" s="731"/>
      <c r="K12" s="750"/>
      <c r="L12" s="750"/>
      <c r="M12" s="750"/>
      <c r="N12" s="750"/>
      <c r="P12" s="757">
        <f t="shared" si="0"/>
        <v>0</v>
      </c>
      <c r="Q12" s="757">
        <f t="shared" si="0"/>
        <v>0</v>
      </c>
      <c r="R12" s="757">
        <f t="shared" si="0"/>
        <v>0</v>
      </c>
      <c r="S12" s="757">
        <f t="shared" si="0"/>
        <v>0</v>
      </c>
    </row>
    <row r="13" spans="1:19" x14ac:dyDescent="0.2">
      <c r="B13" s="759">
        <v>4</v>
      </c>
      <c r="C13" s="947"/>
      <c r="D13" s="948"/>
      <c r="E13" s="457">
        <v>14</v>
      </c>
      <c r="F13" s="750"/>
      <c r="G13" s="750"/>
      <c r="H13" s="750"/>
      <c r="I13" s="750"/>
      <c r="J13" s="731"/>
      <c r="K13" s="750"/>
      <c r="L13" s="750"/>
      <c r="M13" s="750"/>
      <c r="N13" s="750"/>
      <c r="P13" s="757">
        <f t="shared" si="0"/>
        <v>0</v>
      </c>
      <c r="Q13" s="757">
        <f t="shared" si="0"/>
        <v>0</v>
      </c>
      <c r="R13" s="757">
        <f t="shared" si="0"/>
        <v>0</v>
      </c>
      <c r="S13" s="757">
        <f t="shared" si="0"/>
        <v>0</v>
      </c>
    </row>
    <row r="14" spans="1:19" x14ac:dyDescent="0.2">
      <c r="B14" s="759">
        <v>5</v>
      </c>
      <c r="C14" s="947"/>
      <c r="D14" s="948"/>
      <c r="E14" s="457">
        <v>15</v>
      </c>
      <c r="F14" s="750"/>
      <c r="G14" s="750"/>
      <c r="H14" s="750"/>
      <c r="I14" s="750"/>
      <c r="J14" s="731"/>
      <c r="K14" s="750"/>
      <c r="L14" s="750"/>
      <c r="M14" s="750"/>
      <c r="N14" s="750"/>
      <c r="P14" s="757">
        <f t="shared" si="0"/>
        <v>0</v>
      </c>
      <c r="Q14" s="757">
        <f t="shared" si="0"/>
        <v>0</v>
      </c>
      <c r="R14" s="757">
        <f t="shared" si="0"/>
        <v>0</v>
      </c>
      <c r="S14" s="757">
        <f t="shared" si="0"/>
        <v>0</v>
      </c>
    </row>
    <row r="15" spans="1:19" x14ac:dyDescent="0.2">
      <c r="B15" s="783">
        <v>6</v>
      </c>
      <c r="C15" s="947"/>
      <c r="D15" s="948"/>
      <c r="E15" s="457">
        <v>16</v>
      </c>
      <c r="F15" s="750"/>
      <c r="G15" s="750"/>
      <c r="H15" s="750"/>
      <c r="I15" s="750"/>
      <c r="J15" s="731"/>
      <c r="K15" s="750"/>
      <c r="L15" s="750"/>
      <c r="M15" s="750"/>
      <c r="N15" s="750"/>
      <c r="P15" s="757">
        <f t="shared" si="0"/>
        <v>0</v>
      </c>
      <c r="Q15" s="757">
        <f t="shared" si="0"/>
        <v>0</v>
      </c>
      <c r="R15" s="757">
        <f t="shared" si="0"/>
        <v>0</v>
      </c>
      <c r="S15" s="757">
        <f t="shared" si="0"/>
        <v>0</v>
      </c>
    </row>
    <row r="16" spans="1:19" x14ac:dyDescent="0.2">
      <c r="B16" s="783">
        <v>7</v>
      </c>
      <c r="C16" s="947"/>
      <c r="D16" s="948"/>
      <c r="E16" s="457">
        <v>17</v>
      </c>
      <c r="F16" s="750"/>
      <c r="G16" s="750"/>
      <c r="H16" s="750"/>
      <c r="I16" s="750"/>
      <c r="J16" s="731"/>
      <c r="K16" s="750"/>
      <c r="L16" s="750"/>
      <c r="M16" s="750"/>
      <c r="N16" s="750"/>
      <c r="P16" s="757">
        <f t="shared" si="0"/>
        <v>0</v>
      </c>
      <c r="Q16" s="757">
        <f t="shared" si="0"/>
        <v>0</v>
      </c>
      <c r="R16" s="757">
        <f t="shared" si="0"/>
        <v>0</v>
      </c>
      <c r="S16" s="757">
        <f t="shared" si="0"/>
        <v>0</v>
      </c>
    </row>
    <row r="17" spans="2:19" x14ac:dyDescent="0.2">
      <c r="B17" s="783">
        <v>8</v>
      </c>
      <c r="C17" s="947"/>
      <c r="D17" s="948"/>
      <c r="E17" s="457">
        <v>18</v>
      </c>
      <c r="F17" s="750"/>
      <c r="G17" s="750"/>
      <c r="H17" s="750"/>
      <c r="I17" s="750"/>
      <c r="J17" s="731"/>
      <c r="K17" s="750"/>
      <c r="L17" s="750"/>
      <c r="M17" s="750"/>
      <c r="N17" s="750"/>
      <c r="P17" s="757">
        <f t="shared" si="0"/>
        <v>0</v>
      </c>
      <c r="Q17" s="757">
        <f t="shared" si="0"/>
        <v>0</v>
      </c>
      <c r="R17" s="757">
        <f t="shared" si="0"/>
        <v>0</v>
      </c>
      <c r="S17" s="757">
        <f t="shared" si="0"/>
        <v>0</v>
      </c>
    </row>
    <row r="18" spans="2:19" x14ac:dyDescent="0.2">
      <c r="B18" s="783">
        <v>9</v>
      </c>
      <c r="C18" s="947"/>
      <c r="D18" s="948"/>
      <c r="E18" s="457">
        <v>19</v>
      </c>
      <c r="F18" s="750"/>
      <c r="G18" s="750"/>
      <c r="H18" s="750"/>
      <c r="I18" s="750"/>
      <c r="J18" s="731"/>
      <c r="K18" s="750"/>
      <c r="L18" s="750"/>
      <c r="M18" s="750"/>
      <c r="N18" s="750"/>
      <c r="P18" s="757">
        <f t="shared" si="0"/>
        <v>0</v>
      </c>
      <c r="Q18" s="757">
        <f t="shared" si="0"/>
        <v>0</v>
      </c>
      <c r="R18" s="757">
        <f t="shared" si="0"/>
        <v>0</v>
      </c>
      <c r="S18" s="757">
        <f t="shared" si="0"/>
        <v>0</v>
      </c>
    </row>
    <row r="19" spans="2:19" x14ac:dyDescent="0.2">
      <c r="B19" s="783">
        <v>10</v>
      </c>
      <c r="C19" s="784" t="s">
        <v>1297</v>
      </c>
      <c r="D19" s="459"/>
      <c r="E19" s="457">
        <v>20</v>
      </c>
      <c r="F19" s="750"/>
      <c r="G19" s="750"/>
      <c r="H19" s="750"/>
      <c r="I19" s="750"/>
      <c r="J19" s="731"/>
      <c r="K19" s="750"/>
      <c r="L19" s="750"/>
      <c r="M19" s="750"/>
      <c r="N19" s="750"/>
      <c r="P19" s="757">
        <f t="shared" si="0"/>
        <v>0</v>
      </c>
      <c r="Q19" s="757">
        <f t="shared" si="0"/>
        <v>0</v>
      </c>
      <c r="R19" s="757">
        <f t="shared" si="0"/>
        <v>0</v>
      </c>
      <c r="S19" s="757">
        <f t="shared" si="0"/>
        <v>0</v>
      </c>
    </row>
    <row r="20" spans="2:19" x14ac:dyDescent="0.2">
      <c r="B20" s="460" t="s">
        <v>1014</v>
      </c>
      <c r="C20" s="275"/>
      <c r="D20" s="261"/>
      <c r="E20" s="234">
        <v>29</v>
      </c>
      <c r="F20" s="107">
        <f>SUM(F10:F19)</f>
        <v>0</v>
      </c>
      <c r="G20" s="107">
        <f>SUM(G10:G19)</f>
        <v>0</v>
      </c>
      <c r="H20" s="107">
        <f>SUM(H10:H19)</f>
        <v>0</v>
      </c>
      <c r="I20" s="107">
        <f>SUM(I10:I19)</f>
        <v>0</v>
      </c>
      <c r="J20" s="731"/>
      <c r="K20" s="107">
        <f>SUM(K10:K19)</f>
        <v>0</v>
      </c>
      <c r="L20" s="107">
        <f>SUM(L10:L19)</f>
        <v>0</v>
      </c>
      <c r="M20" s="107">
        <f>SUM(M10:M19)</f>
        <v>0</v>
      </c>
      <c r="N20" s="107">
        <f>SUM(N10:N19)</f>
        <v>0</v>
      </c>
      <c r="P20" s="756">
        <f>SUM(F20,K20)</f>
        <v>0</v>
      </c>
      <c r="Q20" s="756">
        <f t="shared" si="0"/>
        <v>0</v>
      </c>
      <c r="R20" s="756">
        <f t="shared" si="0"/>
        <v>0</v>
      </c>
      <c r="S20" s="756">
        <f t="shared" si="0"/>
        <v>0</v>
      </c>
    </row>
    <row r="21" spans="2:19" x14ac:dyDescent="0.2">
      <c r="C21" s="189"/>
      <c r="F21" s="189"/>
      <c r="G21" s="189"/>
      <c r="H21" s="189"/>
      <c r="I21" s="189"/>
      <c r="K21" s="189"/>
      <c r="L21" s="189"/>
      <c r="M21" s="189"/>
      <c r="N21" s="189"/>
      <c r="P21" s="189"/>
      <c r="Q21" s="189"/>
      <c r="R21" s="189"/>
      <c r="S21" s="189"/>
    </row>
    <row r="22" spans="2:19" x14ac:dyDescent="0.2">
      <c r="B22" s="250" t="s">
        <v>1337</v>
      </c>
      <c r="C22" s="247"/>
      <c r="D22" s="247"/>
      <c r="E22" s="729"/>
      <c r="F22" s="731"/>
      <c r="G22" s="731"/>
      <c r="H22" s="731"/>
      <c r="I22" s="731"/>
      <c r="J22" s="731"/>
      <c r="K22" s="731"/>
      <c r="L22" s="731"/>
      <c r="M22" s="731"/>
      <c r="N22" s="731"/>
      <c r="P22" s="731"/>
      <c r="Q22" s="731"/>
      <c r="R22" s="731"/>
      <c r="S22" s="731"/>
    </row>
    <row r="23" spans="2:19" x14ac:dyDescent="0.2">
      <c r="B23" s="759">
        <v>1</v>
      </c>
      <c r="C23" s="947"/>
      <c r="D23" s="948"/>
      <c r="E23" s="457">
        <v>31</v>
      </c>
      <c r="F23" s="750"/>
      <c r="G23" s="750"/>
      <c r="H23" s="750"/>
      <c r="I23" s="750"/>
      <c r="J23" s="731"/>
      <c r="K23" s="750"/>
      <c r="L23" s="750"/>
      <c r="M23" s="750"/>
      <c r="N23" s="750"/>
      <c r="P23" s="757">
        <f>SUM(F23,K23)</f>
        <v>0</v>
      </c>
      <c r="Q23" s="757">
        <f>SUM(G23,L23)</f>
        <v>0</v>
      </c>
      <c r="R23" s="757">
        <f>SUM(H23,M23)</f>
        <v>0</v>
      </c>
      <c r="S23" s="757">
        <f>SUM(I23,N23)</f>
        <v>0</v>
      </c>
    </row>
    <row r="24" spans="2:19" ht="12.75" customHeight="1" x14ac:dyDescent="0.2">
      <c r="B24" s="759">
        <v>2</v>
      </c>
      <c r="C24" s="947"/>
      <c r="D24" s="948"/>
      <c r="E24" s="457">
        <v>32</v>
      </c>
      <c r="F24" s="750"/>
      <c r="G24" s="750"/>
      <c r="H24" s="750"/>
      <c r="I24" s="750"/>
      <c r="J24" s="731"/>
      <c r="K24" s="750"/>
      <c r="L24" s="750"/>
      <c r="M24" s="750"/>
      <c r="N24" s="750"/>
      <c r="P24" s="757">
        <f t="shared" ref="P24:S33" si="1">SUM(F24,K24)</f>
        <v>0</v>
      </c>
      <c r="Q24" s="757">
        <f t="shared" si="1"/>
        <v>0</v>
      </c>
      <c r="R24" s="757">
        <f t="shared" si="1"/>
        <v>0</v>
      </c>
      <c r="S24" s="757">
        <f t="shared" si="1"/>
        <v>0</v>
      </c>
    </row>
    <row r="25" spans="2:19" x14ac:dyDescent="0.2">
      <c r="B25" s="759">
        <v>3</v>
      </c>
      <c r="C25" s="947"/>
      <c r="D25" s="948"/>
      <c r="E25" s="457">
        <v>33</v>
      </c>
      <c r="F25" s="750"/>
      <c r="G25" s="750"/>
      <c r="H25" s="750"/>
      <c r="I25" s="750"/>
      <c r="J25" s="731"/>
      <c r="K25" s="750"/>
      <c r="L25" s="750"/>
      <c r="M25" s="750"/>
      <c r="N25" s="750"/>
      <c r="P25" s="757">
        <f t="shared" si="1"/>
        <v>0</v>
      </c>
      <c r="Q25" s="757">
        <f t="shared" si="1"/>
        <v>0</v>
      </c>
      <c r="R25" s="757">
        <f t="shared" si="1"/>
        <v>0</v>
      </c>
      <c r="S25" s="757">
        <f t="shared" si="1"/>
        <v>0</v>
      </c>
    </row>
    <row r="26" spans="2:19" x14ac:dyDescent="0.2">
      <c r="B26" s="759">
        <v>4</v>
      </c>
      <c r="C26" s="947"/>
      <c r="D26" s="948"/>
      <c r="E26" s="457">
        <v>34</v>
      </c>
      <c r="F26" s="750"/>
      <c r="G26" s="750"/>
      <c r="H26" s="750"/>
      <c r="I26" s="750"/>
      <c r="J26" s="731"/>
      <c r="K26" s="750"/>
      <c r="L26" s="750"/>
      <c r="M26" s="750"/>
      <c r="N26" s="750"/>
      <c r="P26" s="757">
        <f t="shared" si="1"/>
        <v>0</v>
      </c>
      <c r="Q26" s="757">
        <f t="shared" si="1"/>
        <v>0</v>
      </c>
      <c r="R26" s="757">
        <f t="shared" si="1"/>
        <v>0</v>
      </c>
      <c r="S26" s="757">
        <f t="shared" si="1"/>
        <v>0</v>
      </c>
    </row>
    <row r="27" spans="2:19" x14ac:dyDescent="0.2">
      <c r="B27" s="759">
        <v>5</v>
      </c>
      <c r="C27" s="947"/>
      <c r="D27" s="948"/>
      <c r="E27" s="457">
        <v>35</v>
      </c>
      <c r="F27" s="750"/>
      <c r="G27" s="750"/>
      <c r="H27" s="750"/>
      <c r="I27" s="750"/>
      <c r="J27" s="731"/>
      <c r="K27" s="750"/>
      <c r="L27" s="750"/>
      <c r="M27" s="750"/>
      <c r="N27" s="750"/>
      <c r="P27" s="757">
        <f t="shared" si="1"/>
        <v>0</v>
      </c>
      <c r="Q27" s="757">
        <f t="shared" si="1"/>
        <v>0</v>
      </c>
      <c r="R27" s="757">
        <f t="shared" si="1"/>
        <v>0</v>
      </c>
      <c r="S27" s="757">
        <f t="shared" si="1"/>
        <v>0</v>
      </c>
    </row>
    <row r="28" spans="2:19" x14ac:dyDescent="0.2">
      <c r="B28" s="783">
        <v>6</v>
      </c>
      <c r="C28" s="947"/>
      <c r="D28" s="948"/>
      <c r="E28" s="457">
        <v>36</v>
      </c>
      <c r="F28" s="750"/>
      <c r="G28" s="750"/>
      <c r="H28" s="750"/>
      <c r="I28" s="750"/>
      <c r="J28" s="731"/>
      <c r="K28" s="750"/>
      <c r="L28" s="750"/>
      <c r="M28" s="750"/>
      <c r="N28" s="750"/>
      <c r="P28" s="757">
        <f t="shared" si="1"/>
        <v>0</v>
      </c>
      <c r="Q28" s="757">
        <f t="shared" si="1"/>
        <v>0</v>
      </c>
      <c r="R28" s="757">
        <f t="shared" si="1"/>
        <v>0</v>
      </c>
      <c r="S28" s="757">
        <f t="shared" si="1"/>
        <v>0</v>
      </c>
    </row>
    <row r="29" spans="2:19" x14ac:dyDescent="0.2">
      <c r="B29" s="783">
        <v>7</v>
      </c>
      <c r="C29" s="947"/>
      <c r="D29" s="948"/>
      <c r="E29" s="457">
        <v>37</v>
      </c>
      <c r="F29" s="750"/>
      <c r="G29" s="750"/>
      <c r="H29" s="750"/>
      <c r="I29" s="750"/>
      <c r="J29" s="731"/>
      <c r="K29" s="750"/>
      <c r="L29" s="750"/>
      <c r="M29" s="750"/>
      <c r="N29" s="750"/>
      <c r="P29" s="757">
        <f t="shared" si="1"/>
        <v>0</v>
      </c>
      <c r="Q29" s="757">
        <f t="shared" si="1"/>
        <v>0</v>
      </c>
      <c r="R29" s="757">
        <f t="shared" si="1"/>
        <v>0</v>
      </c>
      <c r="S29" s="757">
        <f t="shared" si="1"/>
        <v>0</v>
      </c>
    </row>
    <row r="30" spans="2:19" x14ac:dyDescent="0.2">
      <c r="B30" s="783">
        <v>8</v>
      </c>
      <c r="C30" s="947"/>
      <c r="D30" s="948"/>
      <c r="E30" s="457">
        <v>38</v>
      </c>
      <c r="F30" s="750"/>
      <c r="G30" s="750"/>
      <c r="H30" s="750"/>
      <c r="I30" s="750"/>
      <c r="J30" s="731"/>
      <c r="K30" s="750"/>
      <c r="L30" s="750"/>
      <c r="M30" s="750"/>
      <c r="N30" s="750"/>
      <c r="P30" s="757">
        <f t="shared" si="1"/>
        <v>0</v>
      </c>
      <c r="Q30" s="757">
        <f t="shared" si="1"/>
        <v>0</v>
      </c>
      <c r="R30" s="757">
        <f t="shared" si="1"/>
        <v>0</v>
      </c>
      <c r="S30" s="757">
        <f t="shared" si="1"/>
        <v>0</v>
      </c>
    </row>
    <row r="31" spans="2:19" x14ac:dyDescent="0.2">
      <c r="B31" s="783">
        <v>9</v>
      </c>
      <c r="C31" s="947"/>
      <c r="D31" s="948"/>
      <c r="E31" s="457">
        <v>39</v>
      </c>
      <c r="F31" s="750"/>
      <c r="G31" s="750"/>
      <c r="H31" s="750"/>
      <c r="I31" s="750"/>
      <c r="J31" s="731"/>
      <c r="K31" s="750"/>
      <c r="L31" s="750"/>
      <c r="M31" s="750"/>
      <c r="N31" s="750"/>
      <c r="P31" s="757">
        <f t="shared" si="1"/>
        <v>0</v>
      </c>
      <c r="Q31" s="757">
        <f t="shared" si="1"/>
        <v>0</v>
      </c>
      <c r="R31" s="757">
        <f t="shared" si="1"/>
        <v>0</v>
      </c>
      <c r="S31" s="757">
        <f t="shared" si="1"/>
        <v>0</v>
      </c>
    </row>
    <row r="32" spans="2:19" x14ac:dyDescent="0.2">
      <c r="B32" s="783">
        <v>10</v>
      </c>
      <c r="C32" s="784" t="s">
        <v>1298</v>
      </c>
      <c r="D32" s="459"/>
      <c r="E32" s="457">
        <v>40</v>
      </c>
      <c r="F32" s="750"/>
      <c r="G32" s="750"/>
      <c r="H32" s="750"/>
      <c r="I32" s="750"/>
      <c r="J32" s="731"/>
      <c r="K32" s="750"/>
      <c r="L32" s="750"/>
      <c r="M32" s="750"/>
      <c r="N32" s="750"/>
      <c r="P32" s="757">
        <f t="shared" si="1"/>
        <v>0</v>
      </c>
      <c r="Q32" s="757">
        <f t="shared" si="1"/>
        <v>0</v>
      </c>
      <c r="R32" s="757">
        <f t="shared" si="1"/>
        <v>0</v>
      </c>
      <c r="S32" s="757">
        <f t="shared" si="1"/>
        <v>0</v>
      </c>
    </row>
    <row r="33" spans="2:19" x14ac:dyDescent="0.2">
      <c r="B33" s="460" t="s">
        <v>1015</v>
      </c>
      <c r="C33" s="275"/>
      <c r="D33" s="261"/>
      <c r="E33" s="234">
        <v>49</v>
      </c>
      <c r="F33" s="107">
        <f>SUM(F23:F32)</f>
        <v>0</v>
      </c>
      <c r="G33" s="107">
        <f>SUM(G23:G32)</f>
        <v>0</v>
      </c>
      <c r="H33" s="107">
        <f>SUM(H23:H32)</f>
        <v>0</v>
      </c>
      <c r="I33" s="107">
        <f>SUM(I23:I32)</f>
        <v>0</v>
      </c>
      <c r="J33" s="731"/>
      <c r="K33" s="107">
        <f>SUM(K23:K32)</f>
        <v>0</v>
      </c>
      <c r="L33" s="107">
        <f>SUM(L23:L32)</f>
        <v>0</v>
      </c>
      <c r="M33" s="107">
        <f>SUM(M23:M32)</f>
        <v>0</v>
      </c>
      <c r="N33" s="107">
        <f>SUM(N23:N32)</f>
        <v>0</v>
      </c>
      <c r="P33" s="756">
        <f>SUM(F33,K33)</f>
        <v>0</v>
      </c>
      <c r="Q33" s="756">
        <f t="shared" si="1"/>
        <v>0</v>
      </c>
      <c r="R33" s="756">
        <f t="shared" si="1"/>
        <v>0</v>
      </c>
      <c r="S33" s="756">
        <f t="shared" si="1"/>
        <v>0</v>
      </c>
    </row>
    <row r="34" spans="2:19" x14ac:dyDescent="0.2">
      <c r="E34" s="461"/>
      <c r="F34" s="731"/>
      <c r="G34" s="731"/>
      <c r="H34" s="731"/>
      <c r="I34" s="731"/>
      <c r="J34" s="731"/>
      <c r="K34" s="731"/>
      <c r="L34" s="731"/>
      <c r="M34" s="731"/>
      <c r="N34" s="731"/>
      <c r="P34" s="731"/>
      <c r="Q34" s="731"/>
      <c r="R34" s="731"/>
      <c r="S34" s="731"/>
    </row>
    <row r="35" spans="2:19" x14ac:dyDescent="0.2">
      <c r="B35" s="250" t="s">
        <v>373</v>
      </c>
      <c r="C35" s="247"/>
      <c r="D35" s="247"/>
      <c r="E35" s="729"/>
      <c r="F35" s="731"/>
      <c r="G35" s="731"/>
      <c r="H35" s="731"/>
      <c r="I35" s="731"/>
      <c r="J35" s="731"/>
      <c r="K35" s="731"/>
      <c r="L35" s="731"/>
      <c r="M35" s="731"/>
      <c r="N35" s="731"/>
      <c r="P35" s="731"/>
      <c r="Q35" s="731"/>
      <c r="R35" s="731"/>
      <c r="S35" s="731"/>
    </row>
    <row r="36" spans="2:19" x14ac:dyDescent="0.2">
      <c r="B36" s="759">
        <v>1</v>
      </c>
      <c r="C36" s="947"/>
      <c r="D36" s="948"/>
      <c r="E36" s="457">
        <v>51</v>
      </c>
      <c r="F36" s="750"/>
      <c r="G36" s="750"/>
      <c r="H36" s="750"/>
      <c r="I36" s="750"/>
      <c r="J36" s="731"/>
      <c r="K36" s="750"/>
      <c r="L36" s="750"/>
      <c r="M36" s="750"/>
      <c r="N36" s="750"/>
      <c r="P36" s="757">
        <f>SUM(F36,K36)</f>
        <v>0</v>
      </c>
      <c r="Q36" s="757">
        <f>SUM(G36,L36)</f>
        <v>0</v>
      </c>
      <c r="R36" s="757">
        <f>SUM(H36,M36)</f>
        <v>0</v>
      </c>
      <c r="S36" s="757">
        <f>SUM(I36,N36)</f>
        <v>0</v>
      </c>
    </row>
    <row r="37" spans="2:19" x14ac:dyDescent="0.2">
      <c r="B37" s="759">
        <v>2</v>
      </c>
      <c r="C37" s="947"/>
      <c r="D37" s="948"/>
      <c r="E37" s="457">
        <v>52</v>
      </c>
      <c r="F37" s="750"/>
      <c r="G37" s="750"/>
      <c r="H37" s="750"/>
      <c r="I37" s="750"/>
      <c r="J37" s="731"/>
      <c r="K37" s="750"/>
      <c r="L37" s="750"/>
      <c r="M37" s="750"/>
      <c r="N37" s="750"/>
      <c r="P37" s="757">
        <f t="shared" ref="P37:S46" si="2">SUM(F37,K37)</f>
        <v>0</v>
      </c>
      <c r="Q37" s="757">
        <f t="shared" si="2"/>
        <v>0</v>
      </c>
      <c r="R37" s="757">
        <f t="shared" si="2"/>
        <v>0</v>
      </c>
      <c r="S37" s="757">
        <f t="shared" si="2"/>
        <v>0</v>
      </c>
    </row>
    <row r="38" spans="2:19" x14ac:dyDescent="0.2">
      <c r="B38" s="759">
        <v>3</v>
      </c>
      <c r="C38" s="947"/>
      <c r="D38" s="948"/>
      <c r="E38" s="457">
        <v>53</v>
      </c>
      <c r="F38" s="750"/>
      <c r="G38" s="750"/>
      <c r="H38" s="750"/>
      <c r="I38" s="750"/>
      <c r="J38" s="731"/>
      <c r="K38" s="750"/>
      <c r="L38" s="750"/>
      <c r="M38" s="750"/>
      <c r="N38" s="750"/>
      <c r="P38" s="757">
        <f t="shared" si="2"/>
        <v>0</v>
      </c>
      <c r="Q38" s="757">
        <f t="shared" si="2"/>
        <v>0</v>
      </c>
      <c r="R38" s="757">
        <f t="shared" si="2"/>
        <v>0</v>
      </c>
      <c r="S38" s="757">
        <f t="shared" si="2"/>
        <v>0</v>
      </c>
    </row>
    <row r="39" spans="2:19" x14ac:dyDescent="0.2">
      <c r="B39" s="759">
        <v>4</v>
      </c>
      <c r="C39" s="947"/>
      <c r="D39" s="948"/>
      <c r="E39" s="457">
        <v>54</v>
      </c>
      <c r="F39" s="750"/>
      <c r="G39" s="750"/>
      <c r="H39" s="750"/>
      <c r="I39" s="750"/>
      <c r="J39" s="731"/>
      <c r="K39" s="750"/>
      <c r="L39" s="750"/>
      <c r="M39" s="750"/>
      <c r="N39" s="750"/>
      <c r="P39" s="757">
        <f t="shared" si="2"/>
        <v>0</v>
      </c>
      <c r="Q39" s="757">
        <f t="shared" si="2"/>
        <v>0</v>
      </c>
      <c r="R39" s="757">
        <f t="shared" si="2"/>
        <v>0</v>
      </c>
      <c r="S39" s="757">
        <f t="shared" si="2"/>
        <v>0</v>
      </c>
    </row>
    <row r="40" spans="2:19" x14ac:dyDescent="0.2">
      <c r="B40" s="759">
        <v>5</v>
      </c>
      <c r="C40" s="947"/>
      <c r="D40" s="948"/>
      <c r="E40" s="457">
        <v>55</v>
      </c>
      <c r="F40" s="750"/>
      <c r="G40" s="750"/>
      <c r="H40" s="750"/>
      <c r="I40" s="750"/>
      <c r="J40" s="731"/>
      <c r="K40" s="750"/>
      <c r="L40" s="750"/>
      <c r="M40" s="750"/>
      <c r="N40" s="750"/>
      <c r="P40" s="757">
        <f t="shared" si="2"/>
        <v>0</v>
      </c>
      <c r="Q40" s="757">
        <f t="shared" si="2"/>
        <v>0</v>
      </c>
      <c r="R40" s="757">
        <f t="shared" si="2"/>
        <v>0</v>
      </c>
      <c r="S40" s="757">
        <f t="shared" si="2"/>
        <v>0</v>
      </c>
    </row>
    <row r="41" spans="2:19" x14ac:dyDescent="0.2">
      <c r="B41" s="783">
        <v>6</v>
      </c>
      <c r="C41" s="947"/>
      <c r="D41" s="948"/>
      <c r="E41" s="457">
        <v>56</v>
      </c>
      <c r="F41" s="750"/>
      <c r="G41" s="750"/>
      <c r="H41" s="750"/>
      <c r="I41" s="750"/>
      <c r="J41" s="731"/>
      <c r="K41" s="750"/>
      <c r="L41" s="750"/>
      <c r="M41" s="750"/>
      <c r="N41" s="750"/>
      <c r="P41" s="757">
        <f t="shared" si="2"/>
        <v>0</v>
      </c>
      <c r="Q41" s="757">
        <f t="shared" si="2"/>
        <v>0</v>
      </c>
      <c r="R41" s="757">
        <f t="shared" si="2"/>
        <v>0</v>
      </c>
      <c r="S41" s="757">
        <f t="shared" si="2"/>
        <v>0</v>
      </c>
    </row>
    <row r="42" spans="2:19" x14ac:dyDescent="0.2">
      <c r="B42" s="783">
        <v>7</v>
      </c>
      <c r="C42" s="947"/>
      <c r="D42" s="948"/>
      <c r="E42" s="457">
        <v>57</v>
      </c>
      <c r="F42" s="750"/>
      <c r="G42" s="750"/>
      <c r="H42" s="750"/>
      <c r="I42" s="750"/>
      <c r="J42" s="731"/>
      <c r="K42" s="750"/>
      <c r="L42" s="750"/>
      <c r="M42" s="750"/>
      <c r="N42" s="750"/>
      <c r="P42" s="757">
        <f t="shared" si="2"/>
        <v>0</v>
      </c>
      <c r="Q42" s="757">
        <f t="shared" si="2"/>
        <v>0</v>
      </c>
      <c r="R42" s="757">
        <f t="shared" si="2"/>
        <v>0</v>
      </c>
      <c r="S42" s="757">
        <f t="shared" si="2"/>
        <v>0</v>
      </c>
    </row>
    <row r="43" spans="2:19" x14ac:dyDescent="0.2">
      <c r="B43" s="783">
        <v>8</v>
      </c>
      <c r="C43" s="947"/>
      <c r="D43" s="948"/>
      <c r="E43" s="457">
        <v>58</v>
      </c>
      <c r="F43" s="750"/>
      <c r="G43" s="750"/>
      <c r="H43" s="750"/>
      <c r="I43" s="750"/>
      <c r="J43" s="731"/>
      <c r="K43" s="750"/>
      <c r="L43" s="750"/>
      <c r="M43" s="750"/>
      <c r="N43" s="750"/>
      <c r="P43" s="757">
        <f t="shared" si="2"/>
        <v>0</v>
      </c>
      <c r="Q43" s="757">
        <f t="shared" si="2"/>
        <v>0</v>
      </c>
      <c r="R43" s="757">
        <f t="shared" si="2"/>
        <v>0</v>
      </c>
      <c r="S43" s="757">
        <f t="shared" si="2"/>
        <v>0</v>
      </c>
    </row>
    <row r="44" spans="2:19" x14ac:dyDescent="0.2">
      <c r="B44" s="783">
        <v>9</v>
      </c>
      <c r="C44" s="947"/>
      <c r="D44" s="948"/>
      <c r="E44" s="457">
        <v>59</v>
      </c>
      <c r="F44" s="750"/>
      <c r="G44" s="750"/>
      <c r="H44" s="750"/>
      <c r="I44" s="750"/>
      <c r="J44" s="731"/>
      <c r="K44" s="750"/>
      <c r="L44" s="750"/>
      <c r="M44" s="750"/>
      <c r="N44" s="750"/>
      <c r="P44" s="757">
        <f t="shared" si="2"/>
        <v>0</v>
      </c>
      <c r="Q44" s="757">
        <f t="shared" si="2"/>
        <v>0</v>
      </c>
      <c r="R44" s="757">
        <f t="shared" si="2"/>
        <v>0</v>
      </c>
      <c r="S44" s="757">
        <f t="shared" si="2"/>
        <v>0</v>
      </c>
    </row>
    <row r="45" spans="2:19" x14ac:dyDescent="0.2">
      <c r="B45" s="783">
        <v>10</v>
      </c>
      <c r="C45" s="784" t="s">
        <v>372</v>
      </c>
      <c r="D45" s="459"/>
      <c r="E45" s="457">
        <v>60</v>
      </c>
      <c r="F45" s="750"/>
      <c r="G45" s="750"/>
      <c r="H45" s="750"/>
      <c r="I45" s="750"/>
      <c r="J45" s="731"/>
      <c r="K45" s="750"/>
      <c r="L45" s="750"/>
      <c r="M45" s="750"/>
      <c r="N45" s="750"/>
      <c r="P45" s="757">
        <f t="shared" si="2"/>
        <v>0</v>
      </c>
      <c r="Q45" s="757">
        <f t="shared" si="2"/>
        <v>0</v>
      </c>
      <c r="R45" s="757">
        <f t="shared" si="2"/>
        <v>0</v>
      </c>
      <c r="S45" s="757">
        <f t="shared" si="2"/>
        <v>0</v>
      </c>
    </row>
    <row r="46" spans="2:19" x14ac:dyDescent="0.2">
      <c r="B46" s="460" t="s">
        <v>492</v>
      </c>
      <c r="C46" s="275"/>
      <c r="D46" s="261"/>
      <c r="E46" s="234">
        <v>69</v>
      </c>
      <c r="F46" s="107">
        <f>SUM(F36:F45)</f>
        <v>0</v>
      </c>
      <c r="G46" s="107">
        <f>SUM(G36:G45)</f>
        <v>0</v>
      </c>
      <c r="H46" s="107">
        <f>SUM(H36:H45)</f>
        <v>0</v>
      </c>
      <c r="I46" s="107">
        <f>SUM(I36:I45)</f>
        <v>0</v>
      </c>
      <c r="J46" s="731"/>
      <c r="K46" s="107">
        <f>SUM(K36:K45)</f>
        <v>0</v>
      </c>
      <c r="L46" s="107">
        <f>SUM(L36:L45)</f>
        <v>0</v>
      </c>
      <c r="M46" s="107">
        <f>SUM(M36:M45)</f>
        <v>0</v>
      </c>
      <c r="N46" s="107">
        <f>SUM(N36:N45)</f>
        <v>0</v>
      </c>
      <c r="P46" s="756">
        <f>SUM(F46,K46)</f>
        <v>0</v>
      </c>
      <c r="Q46" s="756">
        <f t="shared" si="2"/>
        <v>0</v>
      </c>
      <c r="R46" s="756">
        <f t="shared" si="2"/>
        <v>0</v>
      </c>
      <c r="S46" s="756">
        <f t="shared" si="2"/>
        <v>0</v>
      </c>
    </row>
    <row r="47" spans="2:19" x14ac:dyDescent="0.2">
      <c r="B47" s="587"/>
      <c r="C47" s="588"/>
      <c r="D47" s="360"/>
      <c r="E47" s="248"/>
      <c r="F47" s="589"/>
      <c r="G47" s="589"/>
      <c r="H47" s="589"/>
      <c r="I47" s="589"/>
      <c r="J47" s="731"/>
      <c r="K47" s="589"/>
      <c r="L47" s="589"/>
      <c r="M47" s="589"/>
      <c r="N47" s="589"/>
      <c r="O47" s="314"/>
      <c r="P47" s="749"/>
      <c r="Q47" s="749"/>
      <c r="R47" s="749"/>
      <c r="S47" s="749"/>
    </row>
    <row r="48" spans="2:19" x14ac:dyDescent="0.2">
      <c r="B48" s="785" t="s">
        <v>1078</v>
      </c>
      <c r="C48" s="252"/>
      <c r="D48" s="786"/>
      <c r="E48" s="211">
        <v>71</v>
      </c>
      <c r="F48" s="787"/>
      <c r="G48" s="787"/>
      <c r="H48" s="787"/>
      <c r="I48" s="787"/>
      <c r="J48" s="731"/>
      <c r="K48" s="787"/>
      <c r="L48" s="787"/>
      <c r="M48" s="787"/>
      <c r="N48" s="787"/>
      <c r="P48" s="756">
        <f>SUM(F48,K48)</f>
        <v>0</v>
      </c>
      <c r="Q48" s="756">
        <f>SUM(G48,L48)</f>
        <v>0</v>
      </c>
      <c r="R48" s="756">
        <f>SUM(H48,M48)</f>
        <v>0</v>
      </c>
      <c r="S48" s="756">
        <f>SUM(I48,N48)</f>
        <v>0</v>
      </c>
    </row>
    <row r="50" spans="2:19" x14ac:dyDescent="0.2">
      <c r="B50" s="460" t="s">
        <v>246</v>
      </c>
      <c r="C50" s="275"/>
      <c r="D50" s="261"/>
      <c r="E50" s="234">
        <v>79</v>
      </c>
      <c r="F50" s="107">
        <f>SUM(F20,F33,F46,F48)</f>
        <v>0</v>
      </c>
      <c r="G50" s="107">
        <f t="shared" ref="G50:M50" si="3">SUM(G20,G33,G46,G48)</f>
        <v>0</v>
      </c>
      <c r="H50" s="107">
        <f t="shared" si="3"/>
        <v>0</v>
      </c>
      <c r="I50" s="107">
        <f t="shared" si="3"/>
        <v>0</v>
      </c>
      <c r="J50" s="731"/>
      <c r="K50" s="107">
        <f t="shared" si="3"/>
        <v>0</v>
      </c>
      <c r="L50" s="107">
        <f t="shared" si="3"/>
        <v>0</v>
      </c>
      <c r="M50" s="107">
        <f t="shared" si="3"/>
        <v>0</v>
      </c>
      <c r="N50" s="107">
        <f>SUM(N20,N33,N46,N48)</f>
        <v>0</v>
      </c>
      <c r="P50" s="107">
        <f>SUM(P20,P33,P46,P48)</f>
        <v>0</v>
      </c>
      <c r="Q50" s="107">
        <f>SUM(Q20,Q33,Q46,Q48)</f>
        <v>0</v>
      </c>
      <c r="R50" s="107">
        <f>SUM(R20,R33,R46,R48)</f>
        <v>0</v>
      </c>
      <c r="S50" s="107">
        <f>SUM(S20,S33,S46,S48)</f>
        <v>0</v>
      </c>
    </row>
    <row r="52" spans="2:19" x14ac:dyDescent="0.2">
      <c r="B52" s="788" t="s">
        <v>749</v>
      </c>
    </row>
    <row r="53" spans="2:19" x14ac:dyDescent="0.2">
      <c r="B53" s="764" t="s">
        <v>1520</v>
      </c>
    </row>
    <row r="54" spans="2:19" x14ac:dyDescent="0.2">
      <c r="B54" s="789" t="s">
        <v>739</v>
      </c>
    </row>
    <row r="55" spans="2:19" x14ac:dyDescent="0.2">
      <c r="B55" s="789" t="s">
        <v>740</v>
      </c>
    </row>
  </sheetData>
  <sheetProtection password="E47D" sheet="1" objects="1" scenarios="1"/>
  <mergeCells count="29">
    <mergeCell ref="E5:E7"/>
    <mergeCell ref="B5:D6"/>
    <mergeCell ref="C10:D10"/>
    <mergeCell ref="C11:D11"/>
    <mergeCell ref="C36:D36"/>
    <mergeCell ref="C12:D12"/>
    <mergeCell ref="C13:D13"/>
    <mergeCell ref="C14:D14"/>
    <mergeCell ref="C15:D15"/>
    <mergeCell ref="C28:D28"/>
    <mergeCell ref="C30:D30"/>
    <mergeCell ref="C31:D31"/>
    <mergeCell ref="C24:D24"/>
    <mergeCell ref="C25:D25"/>
    <mergeCell ref="C26:D26"/>
    <mergeCell ref="C27:D27"/>
    <mergeCell ref="C37:D37"/>
    <mergeCell ref="C16:D16"/>
    <mergeCell ref="C17:D17"/>
    <mergeCell ref="C18:D18"/>
    <mergeCell ref="C23:D23"/>
    <mergeCell ref="C29:D29"/>
    <mergeCell ref="C38:D38"/>
    <mergeCell ref="C39:D39"/>
    <mergeCell ref="C44:D44"/>
    <mergeCell ref="C40:D40"/>
    <mergeCell ref="C41:D41"/>
    <mergeCell ref="C42:D42"/>
    <mergeCell ref="C43:D43"/>
  </mergeCells>
  <phoneticPr fontId="2" type="noConversion"/>
  <pageMargins left="0.25" right="0.25" top="0.75" bottom="0.75" header="0.5" footer="0.5"/>
  <pageSetup paperSize="9" scale="68" orientation="landscape" r:id="rId1"/>
  <headerFooter alignWithMargins="0">
    <oddFooter>&amp;L&amp;A&amp;R&amp;P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A35"/>
  <sheetViews>
    <sheetView showGridLines="0" zoomScale="80" zoomScaleNormal="80" workbookViewId="0">
      <pane ySplit="6" topLeftCell="A7" activePane="bottomLeft" state="frozen"/>
      <selection activeCell="C6" sqref="C6"/>
      <selection pane="bottomLeft" activeCell="B1" sqref="B1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42.85546875" style="189" customWidth="1"/>
    <col min="4" max="4" width="5.7109375" style="189" customWidth="1"/>
    <col min="5" max="5" width="17.7109375" style="212" customWidth="1"/>
    <col min="6" max="6" width="18" style="212" customWidth="1"/>
    <col min="7" max="7" width="21.42578125" style="212" customWidth="1"/>
    <col min="8" max="8" width="9.28515625" style="189" customWidth="1"/>
    <col min="9" max="9" width="9.28515625" style="212" customWidth="1"/>
    <col min="10" max="10" width="10.7109375" style="212" customWidth="1"/>
    <col min="11" max="11" width="1.28515625" style="189" customWidth="1"/>
    <col min="12" max="13" width="9.28515625" style="212" customWidth="1"/>
    <col min="14" max="16" width="9.28515625" style="189" customWidth="1"/>
    <col min="17" max="17" width="10.7109375" style="189" customWidth="1"/>
    <col min="18" max="16384" width="9.140625" style="189"/>
  </cols>
  <sheetData>
    <row r="1" spans="1:27" ht="15.75" x14ac:dyDescent="0.25">
      <c r="A1" s="43" t="str">
        <f ca="1">RIGHT(CELL("filename",A2),LEN(CELL("filename",A2))-FIND("]",CELL("filename",A2)))</f>
        <v>Form 57</v>
      </c>
      <c r="B1" s="557" t="str">
        <f ca="1">INDEX(TOC!$B$5:$G$54,MATCH(TEXT(A1,0),TOC!$B$5:$B$54,0),6)</f>
        <v>Form 57 - Related Party Analysis</v>
      </c>
      <c r="C1" s="560"/>
      <c r="D1" s="758"/>
      <c r="E1" s="718"/>
      <c r="F1" s="718"/>
      <c r="G1" s="718"/>
      <c r="I1" s="718"/>
      <c r="J1" s="718"/>
      <c r="L1" s="718"/>
      <c r="M1" s="718"/>
    </row>
    <row r="2" spans="1:27" ht="15.75" x14ac:dyDescent="0.25">
      <c r="B2" s="719" t="str">
        <f>"Company: "&amp;CVR!G10</f>
        <v xml:space="preserve">Company: </v>
      </c>
      <c r="C2" s="192"/>
      <c r="D2" s="193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</row>
    <row r="3" spans="1:27" x14ac:dyDescent="0.2">
      <c r="B3" s="720" t="str">
        <f>"Reporting Period: "&amp;CVR!G12&amp;", "&amp;CVR!G13</f>
        <v xml:space="preserve">Reporting Period: , </v>
      </c>
      <c r="C3" s="238"/>
      <c r="D3" s="720"/>
      <c r="E3" s="722"/>
      <c r="F3" s="213"/>
      <c r="G3" s="213" t="s">
        <v>1101</v>
      </c>
      <c r="I3" s="189"/>
      <c r="J3" s="189"/>
      <c r="L3" s="189"/>
      <c r="M3" s="189"/>
    </row>
    <row r="4" spans="1:27" x14ac:dyDescent="0.2">
      <c r="B4" s="719"/>
      <c r="C4" s="192"/>
      <c r="D4" s="719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</row>
    <row r="5" spans="1:27" ht="27" customHeight="1" x14ac:dyDescent="0.2">
      <c r="B5" s="957" t="s">
        <v>330</v>
      </c>
      <c r="C5" s="954"/>
      <c r="D5" s="925" t="s">
        <v>1194</v>
      </c>
      <c r="E5" s="561" t="s">
        <v>331</v>
      </c>
      <c r="F5" s="561" t="s">
        <v>332</v>
      </c>
      <c r="G5" s="562" t="s">
        <v>333</v>
      </c>
      <c r="H5" s="724"/>
      <c r="I5" s="724"/>
      <c r="J5" s="724"/>
      <c r="K5" s="724"/>
      <c r="L5" s="724"/>
      <c r="M5" s="724"/>
      <c r="N5" s="724"/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24"/>
      <c r="AA5" s="724"/>
    </row>
    <row r="6" spans="1:27" x14ac:dyDescent="0.2">
      <c r="B6" s="955" t="s">
        <v>1394</v>
      </c>
      <c r="C6" s="956"/>
      <c r="D6" s="926"/>
      <c r="E6" s="563" t="s">
        <v>1395</v>
      </c>
      <c r="F6" s="563" t="s">
        <v>1397</v>
      </c>
      <c r="G6" s="563" t="s">
        <v>1396</v>
      </c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4"/>
      <c r="AA6" s="724"/>
    </row>
    <row r="7" spans="1:27" x14ac:dyDescent="0.2">
      <c r="B7" s="729"/>
      <c r="C7" s="247"/>
      <c r="D7" s="729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</row>
    <row r="8" spans="1:27" x14ac:dyDescent="0.2">
      <c r="B8" s="759">
        <v>1</v>
      </c>
      <c r="C8" s="577"/>
      <c r="D8" s="564">
        <v>11</v>
      </c>
      <c r="E8" s="790"/>
      <c r="F8" s="790"/>
      <c r="G8" s="790"/>
      <c r="H8" s="724"/>
      <c r="I8" s="724"/>
      <c r="J8" s="724"/>
      <c r="K8" s="724"/>
      <c r="L8" s="724"/>
      <c r="M8" s="724"/>
      <c r="N8" s="724"/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4"/>
      <c r="AA8" s="724"/>
    </row>
    <row r="9" spans="1:27" x14ac:dyDescent="0.2">
      <c r="B9" s="759">
        <v>2</v>
      </c>
      <c r="C9" s="577"/>
      <c r="D9" s="564">
        <v>12</v>
      </c>
      <c r="E9" s="790"/>
      <c r="F9" s="790"/>
      <c r="G9" s="790"/>
      <c r="H9" s="724"/>
      <c r="I9" s="724"/>
      <c r="J9" s="724"/>
      <c r="K9" s="724"/>
      <c r="L9" s="724"/>
      <c r="M9" s="724"/>
      <c r="N9" s="724"/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4"/>
      <c r="AA9" s="724"/>
    </row>
    <row r="10" spans="1:27" x14ac:dyDescent="0.2">
      <c r="B10" s="759">
        <v>3</v>
      </c>
      <c r="C10" s="577"/>
      <c r="D10" s="564">
        <v>13</v>
      </c>
      <c r="E10" s="790"/>
      <c r="F10" s="790"/>
      <c r="G10" s="790"/>
      <c r="H10" s="724"/>
      <c r="I10" s="724"/>
      <c r="J10" s="724"/>
      <c r="K10" s="724"/>
      <c r="L10" s="724"/>
      <c r="M10" s="724"/>
      <c r="N10" s="724"/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4"/>
      <c r="AA10" s="724"/>
    </row>
    <row r="11" spans="1:27" x14ac:dyDescent="0.2">
      <c r="B11" s="759">
        <v>4</v>
      </c>
      <c r="C11" s="577"/>
      <c r="D11" s="564">
        <v>14</v>
      </c>
      <c r="E11" s="790"/>
      <c r="F11" s="790"/>
      <c r="G11" s="790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</row>
    <row r="12" spans="1:27" x14ac:dyDescent="0.2">
      <c r="B12" s="759">
        <v>5</v>
      </c>
      <c r="C12" s="577"/>
      <c r="D12" s="564">
        <v>15</v>
      </c>
      <c r="E12" s="790"/>
      <c r="F12" s="790"/>
      <c r="G12" s="790"/>
      <c r="H12" s="724"/>
      <c r="I12" s="724"/>
      <c r="J12" s="724"/>
      <c r="K12" s="724"/>
      <c r="L12" s="724"/>
      <c r="M12" s="724"/>
      <c r="N12" s="724"/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4"/>
      <c r="AA12" s="724"/>
    </row>
    <row r="13" spans="1:27" x14ac:dyDescent="0.2">
      <c r="B13" s="783">
        <v>6</v>
      </c>
      <c r="C13" s="577"/>
      <c r="D13" s="564">
        <v>16</v>
      </c>
      <c r="E13" s="790"/>
      <c r="F13" s="790"/>
      <c r="G13" s="790"/>
      <c r="H13" s="724"/>
      <c r="I13" s="724"/>
      <c r="J13" s="724"/>
      <c r="K13" s="724"/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4"/>
      <c r="AA13" s="724"/>
    </row>
    <row r="14" spans="1:27" x14ac:dyDescent="0.2">
      <c r="B14" s="783">
        <v>7</v>
      </c>
      <c r="C14" s="577"/>
      <c r="D14" s="564">
        <v>17</v>
      </c>
      <c r="E14" s="790"/>
      <c r="F14" s="790"/>
      <c r="G14" s="790"/>
      <c r="H14" s="724"/>
      <c r="I14" s="724"/>
      <c r="J14" s="724"/>
      <c r="K14" s="724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4"/>
      <c r="AA14" s="724"/>
    </row>
    <row r="15" spans="1:27" x14ac:dyDescent="0.2">
      <c r="B15" s="783">
        <v>8</v>
      </c>
      <c r="C15" s="577"/>
      <c r="D15" s="564">
        <v>18</v>
      </c>
      <c r="E15" s="790"/>
      <c r="F15" s="790"/>
      <c r="G15" s="790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</row>
    <row r="16" spans="1:27" x14ac:dyDescent="0.2">
      <c r="B16" s="783">
        <v>9</v>
      </c>
      <c r="C16" s="577"/>
      <c r="D16" s="564">
        <v>19</v>
      </c>
      <c r="E16" s="790"/>
      <c r="F16" s="790"/>
      <c r="G16" s="790"/>
      <c r="H16" s="724"/>
      <c r="I16" s="724"/>
      <c r="J16" s="724"/>
      <c r="K16" s="724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</row>
    <row r="17" spans="2:27" x14ac:dyDescent="0.2">
      <c r="B17" s="783">
        <v>10</v>
      </c>
      <c r="C17" s="577"/>
      <c r="D17" s="564">
        <v>20</v>
      </c>
      <c r="E17" s="790"/>
      <c r="F17" s="790"/>
      <c r="G17" s="790"/>
      <c r="H17" s="724"/>
      <c r="I17" s="724"/>
      <c r="J17" s="724"/>
      <c r="K17" s="724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</row>
    <row r="18" spans="2:27" x14ac:dyDescent="0.2">
      <c r="B18" s="783">
        <v>11</v>
      </c>
      <c r="C18" s="577"/>
      <c r="D18" s="564">
        <v>21</v>
      </c>
      <c r="E18" s="790"/>
      <c r="F18" s="790"/>
      <c r="G18" s="790"/>
      <c r="H18" s="724"/>
      <c r="I18" s="724"/>
      <c r="J18" s="724"/>
      <c r="K18" s="724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4"/>
      <c r="AA18" s="724"/>
    </row>
    <row r="19" spans="2:27" x14ac:dyDescent="0.2">
      <c r="B19" s="783">
        <v>12</v>
      </c>
      <c r="C19" s="577"/>
      <c r="D19" s="564">
        <v>22</v>
      </c>
      <c r="E19" s="790"/>
      <c r="F19" s="790"/>
      <c r="G19" s="790"/>
      <c r="H19" s="724"/>
      <c r="I19" s="724"/>
      <c r="J19" s="724"/>
      <c r="K19" s="724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4"/>
      <c r="AA19" s="724"/>
    </row>
    <row r="20" spans="2:27" x14ac:dyDescent="0.2">
      <c r="B20" s="783">
        <v>13</v>
      </c>
      <c r="C20" s="577"/>
      <c r="D20" s="564">
        <v>23</v>
      </c>
      <c r="E20" s="790"/>
      <c r="F20" s="790"/>
      <c r="G20" s="790"/>
      <c r="H20" s="724"/>
      <c r="I20" s="724"/>
      <c r="J20" s="724"/>
      <c r="K20" s="724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4"/>
      <c r="AA20" s="724"/>
    </row>
    <row r="21" spans="2:27" x14ac:dyDescent="0.2">
      <c r="B21" s="783">
        <v>14</v>
      </c>
      <c r="C21" s="577"/>
      <c r="D21" s="564">
        <v>24</v>
      </c>
      <c r="E21" s="790"/>
      <c r="F21" s="790"/>
      <c r="G21" s="790"/>
      <c r="H21" s="724"/>
      <c r="I21" s="724"/>
      <c r="J21" s="724"/>
      <c r="K21" s="724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4"/>
      <c r="AA21" s="724"/>
    </row>
    <row r="22" spans="2:27" x14ac:dyDescent="0.2">
      <c r="B22" s="783">
        <v>15</v>
      </c>
      <c r="C22" s="577"/>
      <c r="D22" s="564">
        <v>25</v>
      </c>
      <c r="E22" s="790"/>
      <c r="F22" s="790"/>
      <c r="G22" s="790"/>
      <c r="H22" s="724"/>
      <c r="I22" s="724"/>
      <c r="J22" s="724"/>
      <c r="K22" s="724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4"/>
      <c r="AA22" s="724"/>
    </row>
    <row r="23" spans="2:27" x14ac:dyDescent="0.2">
      <c r="B23" s="783">
        <v>16</v>
      </c>
      <c r="C23" s="577"/>
      <c r="D23" s="564">
        <v>26</v>
      </c>
      <c r="E23" s="790"/>
      <c r="F23" s="790"/>
      <c r="G23" s="790"/>
      <c r="H23" s="724"/>
      <c r="I23" s="724"/>
      <c r="J23" s="724"/>
      <c r="K23" s="724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4"/>
      <c r="AA23" s="724"/>
    </row>
    <row r="24" spans="2:27" x14ac:dyDescent="0.2">
      <c r="B24" s="783">
        <v>17</v>
      </c>
      <c r="C24" s="577"/>
      <c r="D24" s="564">
        <v>27</v>
      </c>
      <c r="E24" s="790"/>
      <c r="F24" s="790"/>
      <c r="G24" s="790"/>
      <c r="H24" s="724"/>
      <c r="I24" s="724"/>
      <c r="J24" s="724"/>
      <c r="K24" s="724"/>
      <c r="L24" s="724"/>
      <c r="M24" s="724"/>
      <c r="N24" s="724"/>
      <c r="O24" s="724"/>
      <c r="P24" s="724"/>
      <c r="Q24" s="724"/>
      <c r="R24" s="724"/>
      <c r="S24" s="724"/>
      <c r="T24" s="724"/>
      <c r="U24" s="724"/>
      <c r="V24" s="724"/>
      <c r="W24" s="724"/>
      <c r="X24" s="724"/>
      <c r="Y24" s="724"/>
      <c r="Z24" s="724"/>
      <c r="AA24" s="724"/>
    </row>
    <row r="25" spans="2:27" x14ac:dyDescent="0.2">
      <c r="B25" s="783">
        <v>18</v>
      </c>
      <c r="C25" s="577"/>
      <c r="D25" s="564">
        <v>28</v>
      </c>
      <c r="E25" s="790"/>
      <c r="F25" s="790"/>
      <c r="G25" s="790"/>
      <c r="H25" s="724"/>
      <c r="I25" s="724"/>
      <c r="J25" s="724"/>
      <c r="K25" s="724"/>
      <c r="L25" s="724"/>
      <c r="M25" s="724"/>
      <c r="N25" s="724"/>
      <c r="O25" s="724"/>
      <c r="P25" s="724"/>
      <c r="Q25" s="724"/>
      <c r="R25" s="724"/>
      <c r="S25" s="724"/>
      <c r="T25" s="724"/>
      <c r="U25" s="724"/>
      <c r="V25" s="724"/>
      <c r="W25" s="724"/>
      <c r="X25" s="724"/>
      <c r="Y25" s="724"/>
      <c r="Z25" s="724"/>
      <c r="AA25" s="724"/>
    </row>
    <row r="26" spans="2:27" x14ac:dyDescent="0.2">
      <c r="B26" s="783">
        <v>19</v>
      </c>
      <c r="C26" s="577"/>
      <c r="D26" s="564">
        <v>29</v>
      </c>
      <c r="E26" s="790"/>
      <c r="F26" s="790"/>
      <c r="G26" s="790"/>
      <c r="H26" s="724"/>
      <c r="I26" s="724"/>
      <c r="J26" s="724"/>
      <c r="K26" s="724"/>
      <c r="L26" s="724"/>
      <c r="M26" s="724"/>
      <c r="N26" s="724"/>
      <c r="O26" s="724"/>
      <c r="P26" s="724"/>
      <c r="Q26" s="724"/>
      <c r="R26" s="724"/>
      <c r="S26" s="724"/>
      <c r="T26" s="724"/>
      <c r="U26" s="724"/>
      <c r="V26" s="724"/>
      <c r="W26" s="724"/>
      <c r="X26" s="724"/>
      <c r="Y26" s="724"/>
      <c r="Z26" s="724"/>
      <c r="AA26" s="724"/>
    </row>
    <row r="27" spans="2:27" x14ac:dyDescent="0.2">
      <c r="B27" s="783">
        <v>20</v>
      </c>
      <c r="C27" s="565" t="s">
        <v>1191</v>
      </c>
      <c r="D27" s="211">
        <v>30</v>
      </c>
      <c r="E27" s="790"/>
      <c r="F27" s="790"/>
      <c r="G27" s="790"/>
      <c r="H27" s="724"/>
      <c r="I27" s="724"/>
      <c r="J27" s="724"/>
      <c r="K27" s="724"/>
      <c r="L27" s="724"/>
      <c r="M27" s="724"/>
      <c r="N27" s="724"/>
      <c r="O27" s="724"/>
      <c r="P27" s="724"/>
      <c r="Q27" s="724"/>
      <c r="R27" s="724"/>
      <c r="S27" s="724"/>
      <c r="T27" s="724"/>
      <c r="U27" s="724"/>
      <c r="V27" s="724"/>
      <c r="W27" s="724"/>
      <c r="X27" s="724"/>
      <c r="Y27" s="724"/>
      <c r="Z27" s="724"/>
      <c r="AA27" s="724"/>
    </row>
    <row r="28" spans="2:27" x14ac:dyDescent="0.2">
      <c r="B28" s="958" t="s">
        <v>1013</v>
      </c>
      <c r="C28" s="959"/>
      <c r="D28" s="234">
        <v>31</v>
      </c>
      <c r="E28" s="107">
        <f>SUM(E8:E27)</f>
        <v>0</v>
      </c>
      <c r="F28" s="107">
        <f>SUM(F8:F27)</f>
        <v>0</v>
      </c>
      <c r="G28" s="107">
        <f>SUM(G8:G27)</f>
        <v>0</v>
      </c>
      <c r="H28" s="724"/>
      <c r="I28" s="724"/>
      <c r="J28" s="724"/>
      <c r="K28" s="724"/>
      <c r="L28" s="724"/>
      <c r="M28" s="724"/>
      <c r="N28" s="724"/>
      <c r="O28" s="724"/>
      <c r="P28" s="724"/>
      <c r="Q28" s="724"/>
      <c r="R28" s="724"/>
      <c r="S28" s="724"/>
      <c r="T28" s="724"/>
      <c r="U28" s="724"/>
      <c r="V28" s="724"/>
      <c r="W28" s="724"/>
      <c r="X28" s="724"/>
      <c r="Y28" s="724"/>
      <c r="Z28" s="724"/>
      <c r="AA28" s="724"/>
    </row>
    <row r="29" spans="2:27" x14ac:dyDescent="0.2">
      <c r="E29" s="189"/>
      <c r="F29" s="189"/>
      <c r="G29" s="189"/>
      <c r="H29" s="724"/>
      <c r="I29" s="724"/>
      <c r="J29" s="724"/>
      <c r="K29" s="724"/>
      <c r="L29" s="724"/>
      <c r="M29" s="724"/>
      <c r="N29" s="724"/>
      <c r="O29" s="724"/>
      <c r="P29" s="724"/>
      <c r="Q29" s="724"/>
      <c r="R29" s="724"/>
      <c r="S29" s="724"/>
      <c r="T29" s="724"/>
      <c r="U29" s="724"/>
      <c r="V29" s="724"/>
      <c r="W29" s="724"/>
      <c r="X29" s="724"/>
      <c r="Y29" s="724"/>
      <c r="Z29" s="724"/>
      <c r="AA29" s="724"/>
    </row>
    <row r="30" spans="2:27" x14ac:dyDescent="0.2">
      <c r="B30" s="268" t="s">
        <v>749</v>
      </c>
      <c r="D30" s="461"/>
      <c r="E30" s="731"/>
      <c r="F30" s="731"/>
      <c r="G30" s="189"/>
      <c r="H30" s="724"/>
      <c r="I30" s="724"/>
      <c r="J30" s="724"/>
      <c r="K30" s="724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</row>
    <row r="31" spans="2:27" x14ac:dyDescent="0.2">
      <c r="B31" s="791" t="s">
        <v>634</v>
      </c>
      <c r="D31" s="461"/>
      <c r="E31" s="731"/>
      <c r="F31" s="731"/>
      <c r="G31" s="189"/>
      <c r="H31" s="724"/>
      <c r="I31" s="724"/>
      <c r="J31" s="724"/>
      <c r="K31" s="724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</row>
    <row r="32" spans="2:27" x14ac:dyDescent="0.2">
      <c r="B32" s="531"/>
      <c r="E32" s="189"/>
      <c r="F32" s="189"/>
      <c r="G32" s="189"/>
      <c r="H32" s="724"/>
      <c r="I32" s="724"/>
      <c r="J32" s="724"/>
      <c r="K32" s="724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</row>
    <row r="33" spans="5:13" x14ac:dyDescent="0.2">
      <c r="E33" s="189"/>
      <c r="F33" s="189"/>
      <c r="G33" s="189"/>
      <c r="I33" s="189"/>
      <c r="J33" s="189"/>
      <c r="L33" s="189"/>
      <c r="M33" s="189"/>
    </row>
    <row r="34" spans="5:13" x14ac:dyDescent="0.2">
      <c r="E34" s="189"/>
      <c r="F34" s="189"/>
      <c r="G34" s="189"/>
      <c r="I34" s="189"/>
      <c r="J34" s="189"/>
      <c r="L34" s="189"/>
      <c r="M34" s="189"/>
    </row>
    <row r="35" spans="5:13" x14ac:dyDescent="0.2">
      <c r="E35" s="189"/>
      <c r="F35" s="189"/>
      <c r="G35" s="189"/>
      <c r="I35" s="189"/>
      <c r="J35" s="189"/>
      <c r="L35" s="189"/>
      <c r="M35" s="189"/>
    </row>
  </sheetData>
  <sheetProtection password="E47D" sheet="1" objects="1" scenarios="1"/>
  <mergeCells count="4">
    <mergeCell ref="B6:C6"/>
    <mergeCell ref="B5:C5"/>
    <mergeCell ref="D5:D6"/>
    <mergeCell ref="B28:C28"/>
  </mergeCells>
  <phoneticPr fontId="2" type="noConversion"/>
  <pageMargins left="0.25" right="0.25" top="0.75" bottom="0.75" header="0.5" footer="0.5"/>
  <pageSetup paperSize="9" orientation="landscape" r:id="rId1"/>
  <headerFooter alignWithMargins="0">
    <oddFooter>&amp;L&amp;A&amp;R&amp;P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AI34"/>
  <sheetViews>
    <sheetView showGridLines="0" zoomScale="80" zoomScaleNormal="80" zoomScaleSheetLayoutView="80" workbookViewId="0">
      <pane ySplit="7" topLeftCell="A8" activePane="bottomLeft" state="frozen"/>
      <selection activeCell="C6" sqref="C6"/>
      <selection pane="bottomLeft" activeCell="B3" sqref="B3"/>
    </sheetView>
  </sheetViews>
  <sheetFormatPr defaultRowHeight="12.75" x14ac:dyDescent="0.2"/>
  <cols>
    <col min="1" max="1" width="2.5703125" style="201" customWidth="1"/>
    <col min="2" max="2" width="35.28515625" style="201" customWidth="1"/>
    <col min="3" max="3" width="7" style="191" customWidth="1"/>
    <col min="4" max="4" width="8.140625" style="201" customWidth="1"/>
    <col min="5" max="5" width="8.85546875" style="201" customWidth="1"/>
    <col min="6" max="15" width="8.140625" style="201" customWidth="1"/>
    <col min="16" max="16" width="7.140625" style="201" customWidth="1"/>
    <col min="17" max="16384" width="9.140625" style="201"/>
  </cols>
  <sheetData>
    <row r="1" spans="1:35" s="187" customFormat="1" ht="15.75" x14ac:dyDescent="0.25">
      <c r="A1" s="43" t="str">
        <f ca="1">RIGHT(CELL("filename",A2),LEN(CELL("filename",A2))-FIND("]",CELL("filename",A2)))</f>
        <v>Form 58</v>
      </c>
      <c r="B1" s="184" t="str">
        <f ca="1">INDEX(TOC!$B$5:$G$54,MATCH(TEXT(A1,0),TOC!$B$5:$B$54,0),6)</f>
        <v>Form 58 - Captive Business Analysis</v>
      </c>
      <c r="C1" s="185"/>
    </row>
    <row r="2" spans="1:35" s="190" customFormat="1" ht="15.75" x14ac:dyDescent="0.25">
      <c r="B2" s="190" t="str">
        <f>"Company: "&amp;CVR!G10</f>
        <v xml:space="preserve">Company: </v>
      </c>
      <c r="C2" s="191"/>
      <c r="D2" s="187"/>
      <c r="E2" s="193"/>
      <c r="F2" s="193"/>
    </row>
    <row r="3" spans="1:35" s="190" customFormat="1" x14ac:dyDescent="0.2">
      <c r="B3" s="195" t="str">
        <f>"Reporting Period: "&amp;CVR!G12&amp;", "&amp;CVR!G13</f>
        <v xml:space="preserve">Reporting Period: , </v>
      </c>
      <c r="C3" s="196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9" t="s">
        <v>1101</v>
      </c>
    </row>
    <row r="5" spans="1:35" ht="49.5" customHeight="1" x14ac:dyDescent="0.2">
      <c r="B5" s="909" t="s">
        <v>17</v>
      </c>
      <c r="C5" s="925" t="s">
        <v>1194</v>
      </c>
      <c r="D5" s="925" t="s">
        <v>10</v>
      </c>
      <c r="E5" s="925" t="s">
        <v>699</v>
      </c>
      <c r="F5" s="957" t="s">
        <v>1387</v>
      </c>
      <c r="G5" s="962"/>
      <c r="H5" s="962"/>
      <c r="I5" s="962"/>
      <c r="J5" s="963"/>
      <c r="K5" s="957" t="s">
        <v>9</v>
      </c>
      <c r="L5" s="962"/>
      <c r="M5" s="962"/>
      <c r="N5" s="962"/>
      <c r="O5" s="963"/>
    </row>
    <row r="6" spans="1:35" ht="44.25" customHeight="1" x14ac:dyDescent="0.2">
      <c r="B6" s="960"/>
      <c r="C6" s="930"/>
      <c r="D6" s="961"/>
      <c r="E6" s="961"/>
      <c r="F6" s="543" t="s">
        <v>1474</v>
      </c>
      <c r="G6" s="544" t="s">
        <v>1183</v>
      </c>
      <c r="H6" s="543" t="s">
        <v>1184</v>
      </c>
      <c r="I6" s="543" t="s">
        <v>1265</v>
      </c>
      <c r="J6" s="543" t="s">
        <v>1264</v>
      </c>
      <c r="K6" s="544" t="s">
        <v>1474</v>
      </c>
      <c r="L6" s="544" t="s">
        <v>1183</v>
      </c>
      <c r="M6" s="543" t="s">
        <v>1184</v>
      </c>
      <c r="N6" s="543" t="s">
        <v>1265</v>
      </c>
      <c r="O6" s="543" t="s">
        <v>1264</v>
      </c>
    </row>
    <row r="7" spans="1:35" x14ac:dyDescent="0.2">
      <c r="B7" s="376" t="s">
        <v>1394</v>
      </c>
      <c r="C7" s="926"/>
      <c r="D7" s="545" t="s">
        <v>1395</v>
      </c>
      <c r="E7" s="546" t="s">
        <v>1397</v>
      </c>
      <c r="F7" s="546" t="s">
        <v>1396</v>
      </c>
      <c r="G7" s="329" t="s">
        <v>57</v>
      </c>
      <c r="H7" s="329" t="s">
        <v>58</v>
      </c>
      <c r="I7" s="329" t="s">
        <v>59</v>
      </c>
      <c r="J7" s="547" t="s">
        <v>60</v>
      </c>
      <c r="K7" s="547" t="s">
        <v>61</v>
      </c>
      <c r="L7" s="329" t="s">
        <v>62</v>
      </c>
      <c r="M7" s="329" t="s">
        <v>63</v>
      </c>
      <c r="N7" s="329" t="s">
        <v>64</v>
      </c>
      <c r="O7" s="329" t="s">
        <v>757</v>
      </c>
      <c r="P7" s="312"/>
      <c r="R7" s="312"/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</row>
    <row r="8" spans="1:35" s="312" customFormat="1" x14ac:dyDescent="0.2"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9" spans="1:35" s="312" customFormat="1" x14ac:dyDescent="0.2">
      <c r="B9" s="549" t="s">
        <v>19</v>
      </c>
      <c r="C9" s="548"/>
      <c r="D9" s="548"/>
      <c r="E9" s="548"/>
      <c r="F9" s="548"/>
      <c r="G9" s="548"/>
      <c r="H9" s="548"/>
      <c r="I9" s="548"/>
      <c r="J9" s="548"/>
      <c r="K9" s="548"/>
    </row>
    <row r="10" spans="1:35" ht="18.75" customHeight="1" x14ac:dyDescent="0.2">
      <c r="B10" s="572"/>
      <c r="C10" s="550">
        <v>11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</row>
    <row r="11" spans="1:35" ht="18.75" customHeight="1" x14ac:dyDescent="0.2">
      <c r="B11" s="572"/>
      <c r="C11" s="550">
        <v>12</v>
      </c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</row>
    <row r="12" spans="1:35" ht="18.75" customHeight="1" x14ac:dyDescent="0.2">
      <c r="B12" s="572"/>
      <c r="C12" s="550">
        <v>13</v>
      </c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</row>
    <row r="13" spans="1:35" ht="18.75" customHeight="1" x14ac:dyDescent="0.2">
      <c r="B13" s="572"/>
      <c r="C13" s="550">
        <v>14</v>
      </c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</row>
    <row r="14" spans="1:35" ht="18.75" customHeight="1" x14ac:dyDescent="0.2">
      <c r="B14" s="572"/>
      <c r="C14" s="550">
        <v>15</v>
      </c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</row>
    <row r="15" spans="1:35" ht="18.75" customHeight="1" x14ac:dyDescent="0.2">
      <c r="B15" s="572"/>
      <c r="C15" s="550">
        <v>16</v>
      </c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</row>
    <row r="16" spans="1:35" ht="18.75" customHeight="1" x14ac:dyDescent="0.2">
      <c r="B16" s="572"/>
      <c r="C16" s="550">
        <v>17</v>
      </c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</row>
    <row r="17" spans="2:15" ht="18.75" customHeight="1" x14ac:dyDescent="0.2">
      <c r="B17" s="572"/>
      <c r="C17" s="550">
        <v>18</v>
      </c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</row>
    <row r="18" spans="2:15" ht="18.75" customHeight="1" x14ac:dyDescent="0.2">
      <c r="B18" s="572"/>
      <c r="C18" s="550">
        <v>19</v>
      </c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</row>
    <row r="19" spans="2:15" ht="18.75" customHeight="1" x14ac:dyDescent="0.2">
      <c r="B19" s="572"/>
      <c r="C19" s="550">
        <v>20</v>
      </c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</row>
    <row r="20" spans="2:15" ht="18.75" customHeight="1" x14ac:dyDescent="0.2">
      <c r="B20" s="572"/>
      <c r="C20" s="550">
        <v>21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</row>
    <row r="21" spans="2:15" ht="18.75" customHeight="1" x14ac:dyDescent="0.2">
      <c r="B21" s="572"/>
      <c r="C21" s="550">
        <v>22</v>
      </c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</row>
    <row r="22" spans="2:15" ht="18.75" customHeight="1" x14ac:dyDescent="0.2">
      <c r="B22" s="572"/>
      <c r="C22" s="550">
        <v>23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</row>
    <row r="23" spans="2:15" ht="18.75" customHeight="1" x14ac:dyDescent="0.2">
      <c r="B23" s="572"/>
      <c r="C23" s="550">
        <v>24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</row>
    <row r="24" spans="2:15" ht="18.75" customHeight="1" x14ac:dyDescent="0.2">
      <c r="B24" s="572"/>
      <c r="C24" s="550">
        <v>25</v>
      </c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</row>
    <row r="25" spans="2:15" ht="18.75" customHeight="1" x14ac:dyDescent="0.2">
      <c r="B25" s="572"/>
      <c r="C25" s="550">
        <v>26</v>
      </c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</row>
    <row r="26" spans="2:15" ht="18.75" customHeight="1" x14ac:dyDescent="0.2">
      <c r="B26" s="572"/>
      <c r="C26" s="550">
        <v>27</v>
      </c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</row>
    <row r="27" spans="2:15" ht="18.75" customHeight="1" x14ac:dyDescent="0.2">
      <c r="B27" s="572"/>
      <c r="C27" s="550">
        <v>28</v>
      </c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</row>
    <row r="28" spans="2:15" ht="18.75" customHeight="1" x14ac:dyDescent="0.2">
      <c r="B28" s="572"/>
      <c r="C28" s="550">
        <v>29</v>
      </c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</row>
    <row r="29" spans="2:15" ht="18.75" customHeight="1" x14ac:dyDescent="0.2">
      <c r="B29" s="551" t="s">
        <v>18</v>
      </c>
      <c r="C29" s="550">
        <v>30</v>
      </c>
      <c r="D29" s="771"/>
      <c r="E29" s="771"/>
      <c r="F29" s="771"/>
      <c r="G29" s="183"/>
      <c r="H29" s="183"/>
      <c r="I29" s="183"/>
      <c r="J29" s="183"/>
      <c r="K29" s="183"/>
      <c r="L29" s="183"/>
      <c r="M29" s="183"/>
      <c r="N29" s="183"/>
      <c r="O29" s="183"/>
    </row>
    <row r="30" spans="2:15" ht="18.75" customHeight="1" x14ac:dyDescent="0.2">
      <c r="B30" s="552" t="s">
        <v>1013</v>
      </c>
      <c r="C30" s="234">
        <v>31</v>
      </c>
      <c r="D30" s="554">
        <f t="shared" ref="D30:O30" si="0">SUM(D10:D29)</f>
        <v>0</v>
      </c>
      <c r="E30" s="554">
        <f t="shared" si="0"/>
        <v>0</v>
      </c>
      <c r="F30" s="554">
        <f t="shared" si="0"/>
        <v>0</v>
      </c>
      <c r="G30" s="554">
        <f t="shared" si="0"/>
        <v>0</v>
      </c>
      <c r="H30" s="554">
        <f t="shared" si="0"/>
        <v>0</v>
      </c>
      <c r="I30" s="554">
        <f t="shared" si="0"/>
        <v>0</v>
      </c>
      <c r="J30" s="554">
        <f t="shared" si="0"/>
        <v>0</v>
      </c>
      <c r="K30" s="554">
        <f t="shared" si="0"/>
        <v>0</v>
      </c>
      <c r="L30" s="554">
        <f t="shared" si="0"/>
        <v>0</v>
      </c>
      <c r="M30" s="554">
        <f t="shared" si="0"/>
        <v>0</v>
      </c>
      <c r="N30" s="554">
        <f t="shared" si="0"/>
        <v>0</v>
      </c>
      <c r="O30" s="554">
        <f t="shared" si="0"/>
        <v>0</v>
      </c>
    </row>
    <row r="31" spans="2:15" s="312" customFormat="1" x14ac:dyDescent="0.2">
      <c r="B31" s="548"/>
      <c r="C31" s="548"/>
      <c r="D31" s="548"/>
      <c r="E31" s="548"/>
      <c r="F31" s="548"/>
      <c r="G31" s="548"/>
      <c r="H31" s="548"/>
      <c r="I31" s="548"/>
      <c r="J31" s="548"/>
      <c r="K31" s="548"/>
    </row>
    <row r="32" spans="2:15" x14ac:dyDescent="0.2">
      <c r="B32" s="268" t="s">
        <v>749</v>
      </c>
      <c r="C32" s="556"/>
    </row>
    <row r="33" spans="2:2" x14ac:dyDescent="0.2">
      <c r="B33" s="201" t="s">
        <v>468</v>
      </c>
    </row>
    <row r="34" spans="2:2" x14ac:dyDescent="0.2">
      <c r="B34" s="448"/>
    </row>
  </sheetData>
  <sheetProtection password="E47D" sheet="1" objects="1" scenarios="1"/>
  <mergeCells count="6">
    <mergeCell ref="B5:B6"/>
    <mergeCell ref="D5:D6"/>
    <mergeCell ref="C5:C7"/>
    <mergeCell ref="K5:O5"/>
    <mergeCell ref="F5:J5"/>
    <mergeCell ref="E5:E6"/>
  </mergeCells>
  <phoneticPr fontId="2" type="noConversion"/>
  <pageMargins left="0.25" right="0.25" top="0.75" bottom="0.75" header="0.5" footer="0.5"/>
  <pageSetup paperSize="9" scale="78" orientation="landscape" r:id="rId1"/>
  <headerFooter alignWithMargins="0">
    <oddFooter>&amp;L&amp;A&amp;R&amp;P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52"/>
  <sheetViews>
    <sheetView showGridLines="0" zoomScale="80" zoomScaleNormal="80" workbookViewId="0">
      <pane ySplit="6" topLeftCell="A7" activePane="bottomLeft" state="frozen"/>
      <selection activeCell="C6" sqref="C6"/>
      <selection pane="bottomLeft" activeCell="B1" sqref="B1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3.5703125" style="189" customWidth="1"/>
    <col min="5" max="5" width="37.5703125" style="189" customWidth="1"/>
    <col min="6" max="6" width="5.7109375" style="461" customWidth="1"/>
    <col min="7" max="11" width="12.5703125" style="189" customWidth="1"/>
    <col min="12" max="12" width="16.42578125" style="206" customWidth="1"/>
    <col min="13" max="13" width="8.5703125" style="461" customWidth="1"/>
    <col min="14" max="16384" width="9.140625" style="189"/>
  </cols>
  <sheetData>
    <row r="1" spans="1:13" ht="15.75" x14ac:dyDescent="0.25">
      <c r="A1" s="43" t="str">
        <f ca="1">RIGHT(CELL("filename",A2),LEN(CELL("filename",A2))-FIND("]",CELL("filename",A2)))</f>
        <v>Form 61</v>
      </c>
      <c r="B1" s="184" t="str">
        <f ca="1">INDEX(TOC!$B$5:$G$54,MATCH(TEXT(A1,0),TOC!$B$5:$B$54,0),6)</f>
        <v>Form 61 - Liability Analysis - Breakdown of Payables</v>
      </c>
      <c r="C1" s="186"/>
      <c r="D1" s="186"/>
      <c r="E1" s="186"/>
      <c r="F1" s="717"/>
      <c r="G1" s="758"/>
      <c r="H1" s="758"/>
      <c r="I1" s="758"/>
      <c r="J1" s="758"/>
      <c r="K1" s="758"/>
      <c r="L1" s="184"/>
      <c r="M1" s="717"/>
    </row>
    <row r="2" spans="1:13" ht="15.75" x14ac:dyDescent="0.25">
      <c r="B2" s="719" t="str">
        <f>"Company: "&amp;CVR!G10</f>
        <v xml:space="preserve">Company: </v>
      </c>
      <c r="C2" s="192"/>
      <c r="D2" s="192"/>
      <c r="E2" s="192"/>
      <c r="F2" s="193"/>
      <c r="G2" s="193"/>
      <c r="H2" s="193"/>
      <c r="I2" s="193"/>
      <c r="J2" s="193"/>
      <c r="K2" s="193"/>
      <c r="L2" s="193"/>
      <c r="M2" s="193"/>
    </row>
    <row r="3" spans="1:13" x14ac:dyDescent="0.2">
      <c r="B3" s="720" t="str">
        <f>"Reporting Period: "&amp;CVR!G12&amp;", "&amp;CVR!G13</f>
        <v xml:space="preserve">Reporting Period: , </v>
      </c>
      <c r="C3" s="238"/>
      <c r="D3" s="238"/>
      <c r="E3" s="238"/>
      <c r="F3" s="721"/>
      <c r="G3" s="720"/>
      <c r="H3" s="720"/>
      <c r="I3" s="720"/>
      <c r="J3" s="720"/>
      <c r="K3" s="720"/>
      <c r="L3" s="566"/>
      <c r="M3" s="721"/>
    </row>
    <row r="4" spans="1:13" x14ac:dyDescent="0.2">
      <c r="B4" s="719"/>
      <c r="C4" s="192"/>
      <c r="D4" s="192"/>
      <c r="E4" s="192"/>
      <c r="F4" s="723"/>
      <c r="G4" s="719"/>
      <c r="H4" s="719"/>
      <c r="I4" s="719"/>
      <c r="J4" s="719"/>
      <c r="K4" s="719"/>
      <c r="L4" s="295"/>
      <c r="M4" s="723"/>
    </row>
    <row r="5" spans="1:13" ht="41.25" customHeight="1" x14ac:dyDescent="0.2">
      <c r="C5" s="189"/>
      <c r="F5" s="925" t="s">
        <v>1194</v>
      </c>
      <c r="G5" s="792" t="s">
        <v>1474</v>
      </c>
      <c r="H5" s="748" t="s">
        <v>1523</v>
      </c>
      <c r="I5" s="748" t="s">
        <v>1524</v>
      </c>
      <c r="J5" s="748" t="s">
        <v>1475</v>
      </c>
      <c r="K5" s="748" t="s">
        <v>1525</v>
      </c>
      <c r="L5" s="241" t="s">
        <v>1218</v>
      </c>
      <c r="M5" s="925" t="s">
        <v>1235</v>
      </c>
    </row>
    <row r="6" spans="1:13" x14ac:dyDescent="0.2">
      <c r="B6" s="225" t="s">
        <v>54</v>
      </c>
      <c r="C6" s="189"/>
      <c r="F6" s="926"/>
      <c r="G6" s="567" t="s">
        <v>1394</v>
      </c>
      <c r="H6" s="567" t="s">
        <v>1395</v>
      </c>
      <c r="I6" s="567" t="s">
        <v>1397</v>
      </c>
      <c r="J6" s="227" t="s">
        <v>1396</v>
      </c>
      <c r="K6" s="227" t="s">
        <v>57</v>
      </c>
      <c r="L6" s="227" t="s">
        <v>728</v>
      </c>
      <c r="M6" s="926"/>
    </row>
    <row r="7" spans="1:13" x14ac:dyDescent="0.2">
      <c r="B7" s="729"/>
      <c r="C7" s="247"/>
      <c r="D7" s="247"/>
      <c r="E7" s="247"/>
      <c r="F7" s="730"/>
      <c r="G7" s="729"/>
      <c r="H7" s="729"/>
      <c r="I7" s="729"/>
      <c r="J7" s="729"/>
      <c r="K7" s="729"/>
      <c r="L7" s="250"/>
      <c r="M7" s="730"/>
    </row>
    <row r="8" spans="1:13" x14ac:dyDescent="0.2">
      <c r="B8" s="250" t="s">
        <v>891</v>
      </c>
      <c r="C8" s="247"/>
      <c r="D8" s="247"/>
      <c r="E8" s="247"/>
      <c r="F8" s="730"/>
      <c r="G8" s="749"/>
      <c r="H8" s="749"/>
      <c r="I8" s="749"/>
      <c r="J8" s="749"/>
      <c r="K8" s="749"/>
      <c r="L8" s="516"/>
      <c r="M8" s="730"/>
    </row>
    <row r="9" spans="1:13" x14ac:dyDescent="0.2">
      <c r="B9" s="736" t="s">
        <v>804</v>
      </c>
      <c r="C9" s="453"/>
      <c r="D9" s="455"/>
      <c r="E9" s="456"/>
      <c r="F9" s="457">
        <v>11</v>
      </c>
      <c r="G9" s="750"/>
      <c r="H9" s="750"/>
      <c r="I9" s="750"/>
      <c r="J9" s="750"/>
      <c r="K9" s="750"/>
      <c r="L9" s="94">
        <f>SUM(G9:K9)</f>
        <v>0</v>
      </c>
      <c r="M9" s="457">
        <v>12</v>
      </c>
    </row>
    <row r="10" spans="1:13" x14ac:dyDescent="0.2">
      <c r="B10" s="736" t="s">
        <v>803</v>
      </c>
      <c r="C10" s="453"/>
      <c r="D10" s="455"/>
      <c r="E10" s="456"/>
      <c r="F10" s="457">
        <v>12</v>
      </c>
      <c r="G10" s="750"/>
      <c r="H10" s="750"/>
      <c r="I10" s="750"/>
      <c r="J10" s="750"/>
      <c r="K10" s="750"/>
      <c r="L10" s="94">
        <f>SUM(G10:K10)</f>
        <v>0</v>
      </c>
      <c r="M10" s="457">
        <v>12</v>
      </c>
    </row>
    <row r="11" spans="1:13" x14ac:dyDescent="0.2">
      <c r="B11" s="736" t="s">
        <v>371</v>
      </c>
      <c r="C11" s="453"/>
      <c r="D11" s="455"/>
      <c r="E11" s="456"/>
      <c r="F11" s="457">
        <v>13</v>
      </c>
      <c r="G11" s="750"/>
      <c r="H11" s="750"/>
      <c r="I11" s="750"/>
      <c r="J11" s="750"/>
      <c r="K11" s="750"/>
      <c r="L11" s="94">
        <f>SUM(G11:K11)</f>
        <v>0</v>
      </c>
      <c r="M11" s="457">
        <v>12</v>
      </c>
    </row>
    <row r="12" spans="1:13" x14ac:dyDescent="0.2">
      <c r="B12" s="736" t="s">
        <v>1198</v>
      </c>
      <c r="C12" s="453"/>
      <c r="D12" s="455"/>
      <c r="E12" s="456"/>
      <c r="F12" s="457">
        <v>14</v>
      </c>
      <c r="G12" s="750"/>
      <c r="H12" s="750"/>
      <c r="I12" s="750"/>
      <c r="J12" s="750"/>
      <c r="K12" s="750"/>
      <c r="L12" s="94">
        <f>SUM(G12:K12)</f>
        <v>0</v>
      </c>
      <c r="M12" s="457">
        <v>12</v>
      </c>
    </row>
    <row r="13" spans="1:13" x14ac:dyDescent="0.2">
      <c r="B13" s="736" t="s">
        <v>1388</v>
      </c>
      <c r="C13" s="453"/>
      <c r="D13" s="455"/>
      <c r="E13" s="456"/>
      <c r="F13" s="457">
        <v>15</v>
      </c>
      <c r="G13" s="750"/>
      <c r="H13" s="750"/>
      <c r="I13" s="750"/>
      <c r="J13" s="750"/>
      <c r="K13" s="750"/>
      <c r="L13" s="94">
        <f>SUM(G13:K13)</f>
        <v>0</v>
      </c>
      <c r="M13" s="457">
        <v>12</v>
      </c>
    </row>
    <row r="14" spans="1:13" x14ac:dyDescent="0.2">
      <c r="B14" s="736" t="s">
        <v>1389</v>
      </c>
      <c r="C14" s="453"/>
      <c r="D14" s="455"/>
      <c r="E14" s="456"/>
      <c r="F14" s="457">
        <v>16</v>
      </c>
      <c r="G14" s="751"/>
      <c r="H14" s="751"/>
      <c r="I14" s="751"/>
      <c r="J14" s="751"/>
      <c r="K14" s="751"/>
      <c r="L14" s="517"/>
      <c r="M14" s="517"/>
    </row>
    <row r="15" spans="1:13" x14ac:dyDescent="0.2">
      <c r="B15" s="736" t="s">
        <v>1327</v>
      </c>
      <c r="C15" s="453"/>
      <c r="D15" s="455"/>
      <c r="E15" s="456"/>
      <c r="F15" s="457">
        <v>17</v>
      </c>
      <c r="G15" s="750"/>
      <c r="H15" s="750"/>
      <c r="I15" s="750"/>
      <c r="J15" s="750"/>
      <c r="K15" s="750"/>
      <c r="L15" s="94">
        <f>SUM(G15:K15)</f>
        <v>0</v>
      </c>
      <c r="M15" s="457">
        <v>12</v>
      </c>
    </row>
    <row r="16" spans="1:13" x14ac:dyDescent="0.2">
      <c r="B16" s="737" t="s">
        <v>1516</v>
      </c>
      <c r="C16" s="291"/>
      <c r="D16" s="459"/>
      <c r="E16" s="370"/>
      <c r="F16" s="457">
        <v>18</v>
      </c>
      <c r="G16" s="750"/>
      <c r="H16" s="750"/>
      <c r="I16" s="750"/>
      <c r="J16" s="750"/>
      <c r="K16" s="750"/>
      <c r="L16" s="94">
        <f>SUM(G16:K16)</f>
        <v>0</v>
      </c>
      <c r="M16" s="457">
        <v>12</v>
      </c>
    </row>
    <row r="17" spans="2:13" x14ac:dyDescent="0.2">
      <c r="B17" s="460" t="s">
        <v>247</v>
      </c>
      <c r="C17" s="275"/>
      <c r="D17" s="261"/>
      <c r="E17" s="261"/>
      <c r="F17" s="234">
        <v>19</v>
      </c>
      <c r="G17" s="94">
        <f>SUBTOTAL(9,G9:G16)</f>
        <v>0</v>
      </c>
      <c r="H17" s="94">
        <f>SUBTOTAL(9,H9:H16)</f>
        <v>0</v>
      </c>
      <c r="I17" s="94">
        <f>SUBTOTAL(9,I9:I16)</f>
        <v>0</v>
      </c>
      <c r="J17" s="94">
        <f>SUBTOTAL(9,J9:J16)</f>
        <v>0</v>
      </c>
      <c r="K17" s="94">
        <f>SUBTOTAL(9,K9:K16)</f>
        <v>0</v>
      </c>
      <c r="L17" s="94">
        <f>SUM(G17:K17)</f>
        <v>0</v>
      </c>
      <c r="M17" s="211">
        <v>12</v>
      </c>
    </row>
    <row r="18" spans="2:13" x14ac:dyDescent="0.2">
      <c r="G18" s="317"/>
      <c r="H18" s="317"/>
      <c r="I18" s="317"/>
      <c r="J18" s="317"/>
      <c r="K18" s="317"/>
      <c r="L18" s="267"/>
    </row>
    <row r="19" spans="2:13" x14ac:dyDescent="0.2">
      <c r="B19" s="206" t="s">
        <v>892</v>
      </c>
      <c r="G19" s="317"/>
      <c r="H19" s="317"/>
      <c r="I19" s="317"/>
      <c r="J19" s="317"/>
      <c r="K19" s="317"/>
      <c r="L19" s="267"/>
    </row>
    <row r="20" spans="2:13" x14ac:dyDescent="0.2">
      <c r="B20" s="736" t="s">
        <v>804</v>
      </c>
      <c r="C20" s="453"/>
      <c r="D20" s="455"/>
      <c r="E20" s="456"/>
      <c r="F20" s="457">
        <v>21</v>
      </c>
      <c r="G20" s="750"/>
      <c r="H20" s="750"/>
      <c r="I20" s="750"/>
      <c r="J20" s="750"/>
      <c r="K20" s="750"/>
      <c r="L20" s="94">
        <f>SUM(G20:K20)</f>
        <v>0</v>
      </c>
      <c r="M20" s="457">
        <v>12</v>
      </c>
    </row>
    <row r="21" spans="2:13" x14ac:dyDescent="0.2">
      <c r="B21" s="736" t="s">
        <v>803</v>
      </c>
      <c r="C21" s="453"/>
      <c r="D21" s="455"/>
      <c r="E21" s="456"/>
      <c r="F21" s="457">
        <v>22</v>
      </c>
      <c r="G21" s="750"/>
      <c r="H21" s="750"/>
      <c r="I21" s="750"/>
      <c r="J21" s="750"/>
      <c r="K21" s="750"/>
      <c r="L21" s="94">
        <f>SUM(G21:K21)</f>
        <v>0</v>
      </c>
      <c r="M21" s="457">
        <v>12</v>
      </c>
    </row>
    <row r="22" spans="2:13" x14ac:dyDescent="0.2">
      <c r="B22" s="736" t="s">
        <v>371</v>
      </c>
      <c r="C22" s="453"/>
      <c r="D22" s="455"/>
      <c r="E22" s="456"/>
      <c r="F22" s="457">
        <v>23</v>
      </c>
      <c r="G22" s="750"/>
      <c r="H22" s="750"/>
      <c r="I22" s="750"/>
      <c r="J22" s="750"/>
      <c r="K22" s="750"/>
      <c r="L22" s="94">
        <f>SUM(G22:K22)</f>
        <v>0</v>
      </c>
      <c r="M22" s="457">
        <v>12</v>
      </c>
    </row>
    <row r="23" spans="2:13" x14ac:dyDescent="0.2">
      <c r="B23" s="736" t="s">
        <v>1198</v>
      </c>
      <c r="C23" s="453"/>
      <c r="D23" s="455"/>
      <c r="E23" s="456"/>
      <c r="F23" s="457">
        <v>24</v>
      </c>
      <c r="G23" s="750"/>
      <c r="H23" s="750"/>
      <c r="I23" s="750"/>
      <c r="J23" s="750"/>
      <c r="K23" s="750"/>
      <c r="L23" s="94">
        <f t="shared" ref="L23:L28" si="0">SUM(G23:K23)</f>
        <v>0</v>
      </c>
      <c r="M23" s="457">
        <v>12</v>
      </c>
    </row>
    <row r="24" spans="2:13" x14ac:dyDescent="0.2">
      <c r="B24" s="736" t="s">
        <v>1388</v>
      </c>
      <c r="C24" s="453"/>
      <c r="D24" s="455"/>
      <c r="E24" s="456"/>
      <c r="F24" s="457">
        <v>25</v>
      </c>
      <c r="G24" s="750"/>
      <c r="H24" s="750"/>
      <c r="I24" s="750"/>
      <c r="J24" s="750"/>
      <c r="K24" s="750"/>
      <c r="L24" s="94">
        <f t="shared" si="0"/>
        <v>0</v>
      </c>
      <c r="M24" s="457">
        <v>12</v>
      </c>
    </row>
    <row r="25" spans="2:13" x14ac:dyDescent="0.2">
      <c r="B25" s="736" t="s">
        <v>1389</v>
      </c>
      <c r="C25" s="453"/>
      <c r="D25" s="455"/>
      <c r="E25" s="456"/>
      <c r="F25" s="457">
        <v>26</v>
      </c>
      <c r="G25" s="751"/>
      <c r="H25" s="751"/>
      <c r="I25" s="751"/>
      <c r="J25" s="751"/>
      <c r="K25" s="751"/>
      <c r="L25" s="517"/>
      <c r="M25" s="517"/>
    </row>
    <row r="26" spans="2:13" x14ac:dyDescent="0.2">
      <c r="B26" s="736" t="s">
        <v>1327</v>
      </c>
      <c r="C26" s="453"/>
      <c r="D26" s="455"/>
      <c r="E26" s="456"/>
      <c r="F26" s="457">
        <v>27</v>
      </c>
      <c r="G26" s="750"/>
      <c r="H26" s="750"/>
      <c r="I26" s="750"/>
      <c r="J26" s="750"/>
      <c r="K26" s="750"/>
      <c r="L26" s="94">
        <f t="shared" si="0"/>
        <v>0</v>
      </c>
      <c r="M26" s="457">
        <v>12</v>
      </c>
    </row>
    <row r="27" spans="2:13" x14ac:dyDescent="0.2">
      <c r="B27" s="737" t="s">
        <v>1516</v>
      </c>
      <c r="C27" s="453"/>
      <c r="D27" s="455"/>
      <c r="E27" s="456"/>
      <c r="F27" s="457">
        <v>28</v>
      </c>
      <c r="G27" s="750"/>
      <c r="H27" s="750"/>
      <c r="I27" s="750"/>
      <c r="J27" s="750"/>
      <c r="K27" s="750"/>
      <c r="L27" s="94">
        <f t="shared" si="0"/>
        <v>0</v>
      </c>
      <c r="M27" s="457">
        <v>12</v>
      </c>
    </row>
    <row r="28" spans="2:13" x14ac:dyDescent="0.2">
      <c r="B28" s="460" t="s">
        <v>248</v>
      </c>
      <c r="C28" s="275"/>
      <c r="D28" s="261"/>
      <c r="E28" s="261"/>
      <c r="F28" s="234">
        <v>29</v>
      </c>
      <c r="G28" s="94">
        <f>SUBTOTAL(9,G20:G27)</f>
        <v>0</v>
      </c>
      <c r="H28" s="94">
        <f>SUBTOTAL(9,H20:H27)</f>
        <v>0</v>
      </c>
      <c r="I28" s="94">
        <f>SUBTOTAL(9,I20:I27)</f>
        <v>0</v>
      </c>
      <c r="J28" s="94">
        <f>SUBTOTAL(9,J20:J27)</f>
        <v>0</v>
      </c>
      <c r="K28" s="94">
        <f>SUBTOTAL(9,K20:K27)</f>
        <v>0</v>
      </c>
      <c r="L28" s="94">
        <f t="shared" si="0"/>
        <v>0</v>
      </c>
      <c r="M28" s="211">
        <v>12</v>
      </c>
    </row>
    <row r="29" spans="2:13" x14ac:dyDescent="0.2">
      <c r="G29" s="317"/>
      <c r="H29" s="317"/>
      <c r="I29" s="317"/>
      <c r="J29" s="317"/>
      <c r="K29" s="317"/>
      <c r="L29" s="267"/>
    </row>
    <row r="30" spans="2:13" x14ac:dyDescent="0.2">
      <c r="B30" s="206" t="s">
        <v>32</v>
      </c>
      <c r="G30" s="317"/>
      <c r="H30" s="317"/>
      <c r="I30" s="317"/>
      <c r="J30" s="317"/>
      <c r="K30" s="317"/>
      <c r="L30" s="267"/>
    </row>
    <row r="31" spans="2:13" x14ac:dyDescent="0.2">
      <c r="B31" s="736" t="s">
        <v>804</v>
      </c>
      <c r="C31" s="453"/>
      <c r="D31" s="455"/>
      <c r="E31" s="456"/>
      <c r="F31" s="457">
        <v>31</v>
      </c>
      <c r="G31" s="751"/>
      <c r="H31" s="751"/>
      <c r="I31" s="751"/>
      <c r="J31" s="751"/>
      <c r="K31" s="751"/>
      <c r="L31" s="751"/>
      <c r="M31" s="751"/>
    </row>
    <row r="32" spans="2:13" x14ac:dyDescent="0.2">
      <c r="B32" s="736" t="s">
        <v>803</v>
      </c>
      <c r="C32" s="453"/>
      <c r="D32" s="455"/>
      <c r="E32" s="456"/>
      <c r="F32" s="457">
        <v>32</v>
      </c>
      <c r="G32" s="751"/>
      <c r="H32" s="751"/>
      <c r="I32" s="751"/>
      <c r="J32" s="751"/>
      <c r="K32" s="751"/>
      <c r="L32" s="751"/>
      <c r="M32" s="751"/>
    </row>
    <row r="33" spans="2:13" x14ac:dyDescent="0.2">
      <c r="B33" s="736" t="s">
        <v>371</v>
      </c>
      <c r="C33" s="453"/>
      <c r="D33" s="455"/>
      <c r="E33" s="456"/>
      <c r="F33" s="457">
        <v>33</v>
      </c>
      <c r="G33" s="751"/>
      <c r="H33" s="751"/>
      <c r="I33" s="751"/>
      <c r="J33" s="751"/>
      <c r="K33" s="751"/>
      <c r="L33" s="751"/>
      <c r="M33" s="751"/>
    </row>
    <row r="34" spans="2:13" x14ac:dyDescent="0.2">
      <c r="B34" s="736" t="s">
        <v>1198</v>
      </c>
      <c r="C34" s="453"/>
      <c r="D34" s="455"/>
      <c r="E34" s="456"/>
      <c r="F34" s="457">
        <v>34</v>
      </c>
      <c r="G34" s="751"/>
      <c r="H34" s="751"/>
      <c r="I34" s="751"/>
      <c r="J34" s="751"/>
      <c r="K34" s="751"/>
      <c r="L34" s="751"/>
      <c r="M34" s="751"/>
    </row>
    <row r="35" spans="2:13" x14ac:dyDescent="0.2">
      <c r="B35" s="736" t="s">
        <v>1388</v>
      </c>
      <c r="C35" s="453"/>
      <c r="D35" s="455"/>
      <c r="E35" s="456"/>
      <c r="F35" s="457">
        <v>35</v>
      </c>
      <c r="G35" s="751"/>
      <c r="H35" s="751"/>
      <c r="I35" s="751"/>
      <c r="J35" s="751"/>
      <c r="K35" s="751"/>
      <c r="L35" s="751"/>
      <c r="M35" s="751"/>
    </row>
    <row r="36" spans="2:13" x14ac:dyDescent="0.2">
      <c r="B36" s="736" t="s">
        <v>1389</v>
      </c>
      <c r="C36" s="453"/>
      <c r="D36" s="455"/>
      <c r="E36" s="456"/>
      <c r="F36" s="457">
        <v>36</v>
      </c>
      <c r="G36" s="750"/>
      <c r="H36" s="750"/>
      <c r="I36" s="750"/>
      <c r="J36" s="750"/>
      <c r="K36" s="750"/>
      <c r="L36" s="94">
        <f>SUM(G36:K36)</f>
        <v>0</v>
      </c>
      <c r="M36" s="457">
        <v>12</v>
      </c>
    </row>
    <row r="37" spans="2:13" x14ac:dyDescent="0.2">
      <c r="B37" s="736" t="s">
        <v>1327</v>
      </c>
      <c r="C37" s="453"/>
      <c r="D37" s="455"/>
      <c r="E37" s="456"/>
      <c r="F37" s="457">
        <v>37</v>
      </c>
      <c r="G37" s="750"/>
      <c r="H37" s="750"/>
      <c r="I37" s="750"/>
      <c r="J37" s="750"/>
      <c r="K37" s="750"/>
      <c r="L37" s="94">
        <f>SUM(G37:K37)</f>
        <v>0</v>
      </c>
      <c r="M37" s="457">
        <v>12</v>
      </c>
    </row>
    <row r="38" spans="2:13" x14ac:dyDescent="0.2">
      <c r="B38" s="737" t="s">
        <v>1516</v>
      </c>
      <c r="C38" s="453"/>
      <c r="D38" s="455"/>
      <c r="E38" s="456"/>
      <c r="F38" s="457">
        <v>38</v>
      </c>
      <c r="G38" s="751"/>
      <c r="H38" s="751"/>
      <c r="I38" s="751"/>
      <c r="J38" s="751"/>
      <c r="K38" s="751"/>
      <c r="L38" s="751"/>
      <c r="M38" s="751"/>
    </row>
    <row r="39" spans="2:13" x14ac:dyDescent="0.2">
      <c r="B39" s="460" t="s">
        <v>249</v>
      </c>
      <c r="C39" s="275"/>
      <c r="D39" s="261"/>
      <c r="E39" s="261"/>
      <c r="F39" s="234">
        <v>39</v>
      </c>
      <c r="G39" s="94">
        <f>SUBTOTAL(9,G31:G38)</f>
        <v>0</v>
      </c>
      <c r="H39" s="94">
        <f>SUBTOTAL(9,H31:H38)</f>
        <v>0</v>
      </c>
      <c r="I39" s="94">
        <f>SUBTOTAL(9,I31:I38)</f>
        <v>0</v>
      </c>
      <c r="J39" s="94">
        <f>SUBTOTAL(9,J31:J38)</f>
        <v>0</v>
      </c>
      <c r="K39" s="94">
        <f>SUBTOTAL(9,K31:K38)</f>
        <v>0</v>
      </c>
      <c r="L39" s="94">
        <f>SUM(G39:K39)</f>
        <v>0</v>
      </c>
      <c r="M39" s="211">
        <v>12</v>
      </c>
    </row>
    <row r="40" spans="2:13" x14ac:dyDescent="0.2">
      <c r="G40" s="317"/>
      <c r="H40" s="317"/>
      <c r="I40" s="317"/>
      <c r="J40" s="317"/>
      <c r="K40" s="317"/>
      <c r="L40" s="267"/>
    </row>
    <row r="41" spans="2:13" x14ac:dyDescent="0.2">
      <c r="B41" s="206" t="s">
        <v>33</v>
      </c>
      <c r="G41" s="317"/>
      <c r="H41" s="317"/>
      <c r="I41" s="317"/>
      <c r="J41" s="317"/>
      <c r="K41" s="317"/>
      <c r="L41" s="267"/>
    </row>
    <row r="42" spans="2:13" x14ac:dyDescent="0.2">
      <c r="B42" s="736" t="s">
        <v>804</v>
      </c>
      <c r="C42" s="453"/>
      <c r="D42" s="455"/>
      <c r="E42" s="456"/>
      <c r="F42" s="457">
        <v>41</v>
      </c>
      <c r="G42" s="757">
        <f t="shared" ref="G42:K49" si="1">G9+G20+G31</f>
        <v>0</v>
      </c>
      <c r="H42" s="757">
        <f t="shared" si="1"/>
        <v>0</v>
      </c>
      <c r="I42" s="757">
        <f t="shared" si="1"/>
        <v>0</v>
      </c>
      <c r="J42" s="757">
        <f t="shared" si="1"/>
        <v>0</v>
      </c>
      <c r="K42" s="757">
        <f t="shared" si="1"/>
        <v>0</v>
      </c>
      <c r="L42" s="757">
        <f t="shared" ref="L42:L50" si="2">SUM(G42:K42)</f>
        <v>0</v>
      </c>
      <c r="M42" s="457">
        <v>12</v>
      </c>
    </row>
    <row r="43" spans="2:13" x14ac:dyDescent="0.2">
      <c r="B43" s="736" t="s">
        <v>803</v>
      </c>
      <c r="C43" s="453"/>
      <c r="D43" s="455"/>
      <c r="E43" s="456"/>
      <c r="F43" s="457">
        <v>42</v>
      </c>
      <c r="G43" s="757">
        <f t="shared" si="1"/>
        <v>0</v>
      </c>
      <c r="H43" s="757">
        <f t="shared" si="1"/>
        <v>0</v>
      </c>
      <c r="I43" s="757">
        <f t="shared" si="1"/>
        <v>0</v>
      </c>
      <c r="J43" s="757">
        <f t="shared" si="1"/>
        <v>0</v>
      </c>
      <c r="K43" s="757">
        <f t="shared" si="1"/>
        <v>0</v>
      </c>
      <c r="L43" s="757">
        <f t="shared" si="2"/>
        <v>0</v>
      </c>
      <c r="M43" s="457">
        <v>12</v>
      </c>
    </row>
    <row r="44" spans="2:13" x14ac:dyDescent="0.2">
      <c r="B44" s="736" t="s">
        <v>371</v>
      </c>
      <c r="C44" s="453"/>
      <c r="D44" s="455"/>
      <c r="E44" s="456"/>
      <c r="F44" s="457">
        <v>43</v>
      </c>
      <c r="G44" s="757">
        <f t="shared" si="1"/>
        <v>0</v>
      </c>
      <c r="H44" s="757">
        <f t="shared" si="1"/>
        <v>0</v>
      </c>
      <c r="I44" s="757">
        <f t="shared" si="1"/>
        <v>0</v>
      </c>
      <c r="J44" s="757">
        <f t="shared" si="1"/>
        <v>0</v>
      </c>
      <c r="K44" s="757">
        <f t="shared" si="1"/>
        <v>0</v>
      </c>
      <c r="L44" s="757">
        <f>SUM(G44:K44)</f>
        <v>0</v>
      </c>
      <c r="M44" s="457">
        <v>12</v>
      </c>
    </row>
    <row r="45" spans="2:13" x14ac:dyDescent="0.2">
      <c r="B45" s="736" t="s">
        <v>1198</v>
      </c>
      <c r="C45" s="453"/>
      <c r="D45" s="455"/>
      <c r="E45" s="456"/>
      <c r="F45" s="457">
        <v>44</v>
      </c>
      <c r="G45" s="757">
        <f t="shared" si="1"/>
        <v>0</v>
      </c>
      <c r="H45" s="757">
        <f t="shared" si="1"/>
        <v>0</v>
      </c>
      <c r="I45" s="757">
        <f t="shared" si="1"/>
        <v>0</v>
      </c>
      <c r="J45" s="757">
        <f t="shared" si="1"/>
        <v>0</v>
      </c>
      <c r="K45" s="757">
        <f t="shared" si="1"/>
        <v>0</v>
      </c>
      <c r="L45" s="757">
        <f>SUM(G45:K45)</f>
        <v>0</v>
      </c>
      <c r="M45" s="457">
        <v>12</v>
      </c>
    </row>
    <row r="46" spans="2:13" x14ac:dyDescent="0.2">
      <c r="B46" s="736" t="s">
        <v>1388</v>
      </c>
      <c r="C46" s="453"/>
      <c r="D46" s="455"/>
      <c r="E46" s="456"/>
      <c r="F46" s="457">
        <v>45</v>
      </c>
      <c r="G46" s="757">
        <f t="shared" si="1"/>
        <v>0</v>
      </c>
      <c r="H46" s="757">
        <f t="shared" si="1"/>
        <v>0</v>
      </c>
      <c r="I46" s="757">
        <f t="shared" si="1"/>
        <v>0</v>
      </c>
      <c r="J46" s="757">
        <f t="shared" si="1"/>
        <v>0</v>
      </c>
      <c r="K46" s="757">
        <f t="shared" si="1"/>
        <v>0</v>
      </c>
      <c r="L46" s="757">
        <f>SUM(G46:K46)</f>
        <v>0</v>
      </c>
      <c r="M46" s="457">
        <v>12</v>
      </c>
    </row>
    <row r="47" spans="2:13" x14ac:dyDescent="0.2">
      <c r="B47" s="736" t="s">
        <v>1074</v>
      </c>
      <c r="C47" s="453"/>
      <c r="D47" s="455"/>
      <c r="E47" s="456"/>
      <c r="F47" s="457">
        <v>46</v>
      </c>
      <c r="G47" s="757">
        <f t="shared" si="1"/>
        <v>0</v>
      </c>
      <c r="H47" s="757">
        <f t="shared" si="1"/>
        <v>0</v>
      </c>
      <c r="I47" s="757">
        <f t="shared" si="1"/>
        <v>0</v>
      </c>
      <c r="J47" s="757">
        <f t="shared" si="1"/>
        <v>0</v>
      </c>
      <c r="K47" s="757">
        <f t="shared" si="1"/>
        <v>0</v>
      </c>
      <c r="L47" s="757">
        <f t="shared" si="2"/>
        <v>0</v>
      </c>
      <c r="M47" s="457">
        <v>12</v>
      </c>
    </row>
    <row r="48" spans="2:13" x14ac:dyDescent="0.2">
      <c r="B48" s="736" t="s">
        <v>1327</v>
      </c>
      <c r="C48" s="453"/>
      <c r="D48" s="455"/>
      <c r="E48" s="456"/>
      <c r="F48" s="457">
        <v>47</v>
      </c>
      <c r="G48" s="757">
        <f t="shared" si="1"/>
        <v>0</v>
      </c>
      <c r="H48" s="757">
        <f t="shared" si="1"/>
        <v>0</v>
      </c>
      <c r="I48" s="757">
        <f t="shared" si="1"/>
        <v>0</v>
      </c>
      <c r="J48" s="757">
        <f t="shared" si="1"/>
        <v>0</v>
      </c>
      <c r="K48" s="757">
        <f t="shared" si="1"/>
        <v>0</v>
      </c>
      <c r="L48" s="757">
        <f t="shared" si="2"/>
        <v>0</v>
      </c>
      <c r="M48" s="457">
        <v>12</v>
      </c>
    </row>
    <row r="49" spans="2:13" x14ac:dyDescent="0.2">
      <c r="B49" s="737" t="s">
        <v>1516</v>
      </c>
      <c r="C49" s="453"/>
      <c r="D49" s="455"/>
      <c r="E49" s="456"/>
      <c r="F49" s="457">
        <v>48</v>
      </c>
      <c r="G49" s="757">
        <f t="shared" si="1"/>
        <v>0</v>
      </c>
      <c r="H49" s="757">
        <f t="shared" si="1"/>
        <v>0</v>
      </c>
      <c r="I49" s="757">
        <f t="shared" si="1"/>
        <v>0</v>
      </c>
      <c r="J49" s="757">
        <f t="shared" si="1"/>
        <v>0</v>
      </c>
      <c r="K49" s="757">
        <f t="shared" si="1"/>
        <v>0</v>
      </c>
      <c r="L49" s="757">
        <f t="shared" si="2"/>
        <v>0</v>
      </c>
      <c r="M49" s="457">
        <v>12</v>
      </c>
    </row>
    <row r="50" spans="2:13" x14ac:dyDescent="0.2">
      <c r="B50" s="460" t="s">
        <v>885</v>
      </c>
      <c r="C50" s="275"/>
      <c r="D50" s="261"/>
      <c r="E50" s="261"/>
      <c r="F50" s="234">
        <v>49</v>
      </c>
      <c r="G50" s="756">
        <f>SUM(G42:G49)</f>
        <v>0</v>
      </c>
      <c r="H50" s="756">
        <f>SUM(H42:H49)</f>
        <v>0</v>
      </c>
      <c r="I50" s="756">
        <f>SUM(I42:I49)</f>
        <v>0</v>
      </c>
      <c r="J50" s="756">
        <f>SUM(J42:J49)</f>
        <v>0</v>
      </c>
      <c r="K50" s="756">
        <f>SUM(K42:K49)</f>
        <v>0</v>
      </c>
      <c r="L50" s="756">
        <f t="shared" si="2"/>
        <v>0</v>
      </c>
      <c r="M50" s="211">
        <v>12</v>
      </c>
    </row>
    <row r="52" spans="2:13" x14ac:dyDescent="0.2">
      <c r="C52" s="189"/>
      <c r="F52" s="189"/>
      <c r="L52" s="189"/>
      <c r="M52" s="189"/>
    </row>
  </sheetData>
  <sheetProtection password="E47D" sheet="1" objects="1" scenarios="1"/>
  <mergeCells count="2">
    <mergeCell ref="F5:F6"/>
    <mergeCell ref="M5:M6"/>
  </mergeCells>
  <phoneticPr fontId="2" type="noConversion"/>
  <pageMargins left="0.25" right="0.25" top="0.75" bottom="0.75" header="0.5" footer="0.5"/>
  <pageSetup paperSize="9" scale="71" orientation="landscape" r:id="rId1"/>
  <headerFooter alignWithMargins="0">
    <oddFooter xml:space="preserve">&amp;L&amp;A
&amp;R&amp;P of &amp;N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R130"/>
  <sheetViews>
    <sheetView showGridLines="0" zoomScale="80" zoomScaleNormal="80" workbookViewId="0">
      <pane ySplit="5" topLeftCell="A6" activePane="bottomLeft" state="frozen"/>
      <selection activeCell="C6" sqref="C6"/>
      <selection pane="bottomLeft" activeCell="B1" sqref="B1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3.5703125" style="189" customWidth="1"/>
    <col min="5" max="5" width="37.5703125" style="189" customWidth="1"/>
    <col min="6" max="6" width="5.7109375" style="189" customWidth="1"/>
    <col min="7" max="14" width="14.28515625" style="212" customWidth="1"/>
    <col min="15" max="15" width="15.7109375" style="212" customWidth="1"/>
    <col min="16" max="16" width="16.7109375" style="212" customWidth="1"/>
    <col min="17" max="17" width="18.85546875" style="212" customWidth="1"/>
    <col min="18" max="18" width="10.7109375" style="189" customWidth="1"/>
    <col min="19" max="16384" width="9.140625" style="189"/>
  </cols>
  <sheetData>
    <row r="1" spans="1:18" ht="15.75" x14ac:dyDescent="0.25">
      <c r="A1" s="43" t="str">
        <f ca="1">RIGHT(CELL("filename",A2),LEN(CELL("filename",A2))-FIND("]",CELL("filename",A2)))</f>
        <v>Form 62</v>
      </c>
      <c r="B1" s="184" t="str">
        <f ca="1">INDEX(TOC!$B$5:$G$54,MATCH(TEXT(A1,0),TOC!$B$5:$B$54,0),6)</f>
        <v>Form 62 - Liability Analysis - Breakdown of Reserves - General and Health Insurance/ Protection and Savings Insurance</v>
      </c>
      <c r="C1" s="186"/>
      <c r="D1" s="186"/>
      <c r="E1" s="186"/>
      <c r="F1" s="75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58"/>
    </row>
    <row r="2" spans="1:18" ht="15.75" x14ac:dyDescent="0.25">
      <c r="B2" s="719" t="str">
        <f>"Company: "&amp;CVR!G10</f>
        <v xml:space="preserve">Company: </v>
      </c>
      <c r="C2" s="192"/>
      <c r="D2" s="192"/>
      <c r="E2" s="192"/>
      <c r="F2" s="193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3"/>
    </row>
    <row r="3" spans="1:18" x14ac:dyDescent="0.2">
      <c r="B3" s="720" t="str">
        <f>"Reporting Period: "&amp;CVR!G12&amp;", "&amp;CVR!G13</f>
        <v xml:space="preserve">Reporting Period: , </v>
      </c>
      <c r="C3" s="238"/>
      <c r="D3" s="238"/>
      <c r="E3" s="238"/>
      <c r="F3" s="720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0"/>
    </row>
    <row r="4" spans="1:18" x14ac:dyDescent="0.2">
      <c r="B4" s="719"/>
      <c r="C4" s="192"/>
      <c r="D4" s="192"/>
      <c r="E4" s="192"/>
      <c r="F4" s="719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19"/>
    </row>
    <row r="5" spans="1:18" ht="57" customHeight="1" x14ac:dyDescent="0.2">
      <c r="B5" s="225" t="s">
        <v>54</v>
      </c>
      <c r="C5" s="189"/>
      <c r="F5" s="618" t="s">
        <v>1194</v>
      </c>
      <c r="G5" s="568" t="s">
        <v>983</v>
      </c>
      <c r="H5" s="568" t="s">
        <v>984</v>
      </c>
      <c r="I5" s="568" t="s">
        <v>985</v>
      </c>
      <c r="J5" s="569" t="s">
        <v>986</v>
      </c>
      <c r="K5" s="569" t="s">
        <v>987</v>
      </c>
      <c r="L5" s="569" t="s">
        <v>988</v>
      </c>
      <c r="M5" s="569" t="s">
        <v>989</v>
      </c>
      <c r="N5" s="569" t="s">
        <v>583</v>
      </c>
      <c r="O5" s="569" t="s">
        <v>274</v>
      </c>
      <c r="P5" s="569" t="s">
        <v>273</v>
      </c>
      <c r="Q5" s="569" t="s">
        <v>990</v>
      </c>
      <c r="R5" s="618" t="s">
        <v>1235</v>
      </c>
    </row>
    <row r="6" spans="1:18" ht="12.75" customHeight="1" x14ac:dyDescent="0.2">
      <c r="B6" s="225"/>
      <c r="C6" s="189"/>
      <c r="F6" s="925"/>
      <c r="G6" s="620" t="s">
        <v>144</v>
      </c>
      <c r="H6" s="620" t="s">
        <v>144</v>
      </c>
      <c r="I6" s="620" t="s">
        <v>144</v>
      </c>
      <c r="J6" s="620" t="s">
        <v>144</v>
      </c>
      <c r="K6" s="620" t="s">
        <v>144</v>
      </c>
      <c r="L6" s="620" t="s">
        <v>144</v>
      </c>
      <c r="M6" s="620" t="s">
        <v>144</v>
      </c>
      <c r="N6" s="620" t="s">
        <v>144</v>
      </c>
      <c r="O6" s="620" t="s">
        <v>144</v>
      </c>
      <c r="P6" s="620" t="s">
        <v>144</v>
      </c>
      <c r="Q6" s="620" t="s">
        <v>144</v>
      </c>
      <c r="R6" s="925"/>
    </row>
    <row r="7" spans="1:18" x14ac:dyDescent="0.2">
      <c r="B7" s="225"/>
      <c r="C7" s="189"/>
      <c r="F7" s="926"/>
      <c r="G7" s="396" t="s">
        <v>1394</v>
      </c>
      <c r="H7" s="396" t="s">
        <v>1395</v>
      </c>
      <c r="I7" s="396" t="s">
        <v>1397</v>
      </c>
      <c r="J7" s="305" t="s">
        <v>1396</v>
      </c>
      <c r="K7" s="305" t="s">
        <v>57</v>
      </c>
      <c r="L7" s="305" t="s">
        <v>58</v>
      </c>
      <c r="M7" s="305" t="s">
        <v>59</v>
      </c>
      <c r="N7" s="305" t="s">
        <v>60</v>
      </c>
      <c r="O7" s="305" t="s">
        <v>61</v>
      </c>
      <c r="P7" s="305" t="s">
        <v>62</v>
      </c>
      <c r="Q7" s="305" t="s">
        <v>597</v>
      </c>
      <c r="R7" s="926"/>
    </row>
    <row r="8" spans="1:18" x14ac:dyDescent="0.2">
      <c r="B8" s="264" t="s">
        <v>995</v>
      </c>
      <c r="C8" s="247"/>
      <c r="D8" s="247"/>
      <c r="E8" s="247"/>
      <c r="F8" s="729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731"/>
      <c r="R8" s="729"/>
    </row>
    <row r="9" spans="1:18" x14ac:dyDescent="0.2">
      <c r="B9" s="778" t="s">
        <v>1017</v>
      </c>
      <c r="C9" s="252"/>
      <c r="D9" s="253"/>
      <c r="E9" s="229"/>
      <c r="F9" s="211">
        <v>11</v>
      </c>
      <c r="G9" s="306">
        <f t="shared" ref="G9:N9" si="0">SUBTOTAL(9,G10:G21)</f>
        <v>0</v>
      </c>
      <c r="H9" s="306">
        <f t="shared" si="0"/>
        <v>0</v>
      </c>
      <c r="I9" s="306">
        <f t="shared" si="0"/>
        <v>0</v>
      </c>
      <c r="J9" s="306">
        <f t="shared" si="0"/>
        <v>0</v>
      </c>
      <c r="K9" s="306">
        <f t="shared" si="0"/>
        <v>0</v>
      </c>
      <c r="L9" s="306">
        <f t="shared" si="0"/>
        <v>0</v>
      </c>
      <c r="M9" s="306">
        <f t="shared" si="0"/>
        <v>0</v>
      </c>
      <c r="N9" s="306">
        <f t="shared" si="0"/>
        <v>0</v>
      </c>
      <c r="O9" s="570"/>
      <c r="P9" s="570"/>
      <c r="Q9" s="306">
        <f>SUM(G9:P9)</f>
        <v>0</v>
      </c>
      <c r="R9" s="570"/>
    </row>
    <row r="10" spans="1:18" x14ac:dyDescent="0.2">
      <c r="B10" s="255" t="s">
        <v>1252</v>
      </c>
      <c r="C10" s="252"/>
      <c r="D10" s="253"/>
      <c r="E10" s="229"/>
      <c r="F10" s="211">
        <v>12</v>
      </c>
      <c r="G10" s="309"/>
      <c r="H10" s="309"/>
      <c r="I10" s="309"/>
      <c r="J10" s="309"/>
      <c r="K10" s="309"/>
      <c r="L10" s="309"/>
      <c r="M10" s="309"/>
      <c r="N10" s="309"/>
      <c r="O10" s="570"/>
      <c r="P10" s="570"/>
      <c r="Q10" s="306">
        <f t="shared" ref="Q10:Q32" si="1">SUM(G10:P10)</f>
        <v>0</v>
      </c>
      <c r="R10" s="570"/>
    </row>
    <row r="11" spans="1:18" x14ac:dyDescent="0.2">
      <c r="B11" s="255" t="s">
        <v>1253</v>
      </c>
      <c r="C11" s="252"/>
      <c r="D11" s="253"/>
      <c r="E11" s="229"/>
      <c r="F11" s="211">
        <v>13</v>
      </c>
      <c r="G11" s="309"/>
      <c r="H11" s="309"/>
      <c r="I11" s="309"/>
      <c r="J11" s="309"/>
      <c r="K11" s="309"/>
      <c r="L11" s="309"/>
      <c r="M11" s="309"/>
      <c r="N11" s="309"/>
      <c r="O11" s="570"/>
      <c r="P11" s="570"/>
      <c r="Q11" s="306">
        <f t="shared" si="1"/>
        <v>0</v>
      </c>
      <c r="R11" s="570"/>
    </row>
    <row r="12" spans="1:18" x14ac:dyDescent="0.2">
      <c r="B12" s="255" t="s">
        <v>1254</v>
      </c>
      <c r="C12" s="252"/>
      <c r="D12" s="253"/>
      <c r="E12" s="229"/>
      <c r="F12" s="211">
        <v>14</v>
      </c>
      <c r="G12" s="309"/>
      <c r="H12" s="309"/>
      <c r="I12" s="309"/>
      <c r="J12" s="309"/>
      <c r="K12" s="309"/>
      <c r="L12" s="309"/>
      <c r="M12" s="309"/>
      <c r="N12" s="309"/>
      <c r="O12" s="570"/>
      <c r="P12" s="570"/>
      <c r="Q12" s="306">
        <f t="shared" si="1"/>
        <v>0</v>
      </c>
      <c r="R12" s="570"/>
    </row>
    <row r="13" spans="1:18" x14ac:dyDescent="0.2">
      <c r="B13" s="255" t="s">
        <v>1255</v>
      </c>
      <c r="C13" s="252"/>
      <c r="D13" s="253"/>
      <c r="E13" s="229"/>
      <c r="F13" s="211">
        <v>15</v>
      </c>
      <c r="G13" s="309"/>
      <c r="H13" s="309"/>
      <c r="I13" s="309"/>
      <c r="J13" s="309"/>
      <c r="K13" s="309"/>
      <c r="L13" s="309"/>
      <c r="M13" s="309"/>
      <c r="N13" s="309"/>
      <c r="O13" s="570"/>
      <c r="P13" s="570"/>
      <c r="Q13" s="306">
        <f t="shared" si="1"/>
        <v>0</v>
      </c>
      <c r="R13" s="570"/>
    </row>
    <row r="14" spans="1:18" x14ac:dyDescent="0.2">
      <c r="B14" s="255" t="s">
        <v>1256</v>
      </c>
      <c r="C14" s="252"/>
      <c r="D14" s="253"/>
      <c r="E14" s="229"/>
      <c r="F14" s="211">
        <v>16</v>
      </c>
      <c r="G14" s="309"/>
      <c r="H14" s="309"/>
      <c r="I14" s="309"/>
      <c r="J14" s="309"/>
      <c r="K14" s="309"/>
      <c r="L14" s="309"/>
      <c r="M14" s="309"/>
      <c r="N14" s="309"/>
      <c r="O14" s="570"/>
      <c r="P14" s="570"/>
      <c r="Q14" s="306">
        <f t="shared" si="1"/>
        <v>0</v>
      </c>
      <c r="R14" s="570"/>
    </row>
    <row r="15" spans="1:18" x14ac:dyDescent="0.2">
      <c r="B15" s="255" t="s">
        <v>1257</v>
      </c>
      <c r="C15" s="252"/>
      <c r="D15" s="253"/>
      <c r="E15" s="229"/>
      <c r="F15" s="211">
        <v>17</v>
      </c>
      <c r="G15" s="309"/>
      <c r="H15" s="309"/>
      <c r="I15" s="309"/>
      <c r="J15" s="309"/>
      <c r="K15" s="309"/>
      <c r="L15" s="309"/>
      <c r="M15" s="309"/>
      <c r="N15" s="309"/>
      <c r="O15" s="570"/>
      <c r="P15" s="570"/>
      <c r="Q15" s="306">
        <f t="shared" si="1"/>
        <v>0</v>
      </c>
      <c r="R15" s="570"/>
    </row>
    <row r="16" spans="1:18" x14ac:dyDescent="0.2">
      <c r="B16" s="255" t="s">
        <v>1258</v>
      </c>
      <c r="C16" s="252"/>
      <c r="D16" s="253"/>
      <c r="E16" s="229"/>
      <c r="F16" s="211">
        <v>18</v>
      </c>
      <c r="G16" s="309"/>
      <c r="H16" s="309"/>
      <c r="I16" s="309"/>
      <c r="J16" s="309"/>
      <c r="K16" s="309"/>
      <c r="L16" s="309"/>
      <c r="M16" s="309"/>
      <c r="N16" s="309"/>
      <c r="O16" s="570"/>
      <c r="P16" s="570"/>
      <c r="Q16" s="306">
        <f t="shared" si="1"/>
        <v>0</v>
      </c>
      <c r="R16" s="570"/>
    </row>
    <row r="17" spans="2:18" x14ac:dyDescent="0.2">
      <c r="B17" s="255" t="s">
        <v>1259</v>
      </c>
      <c r="C17" s="252"/>
      <c r="D17" s="253"/>
      <c r="E17" s="229"/>
      <c r="F17" s="211">
        <v>19</v>
      </c>
      <c r="G17" s="309"/>
      <c r="H17" s="309"/>
      <c r="I17" s="309"/>
      <c r="J17" s="309"/>
      <c r="K17" s="309"/>
      <c r="L17" s="309"/>
      <c r="M17" s="309"/>
      <c r="N17" s="309"/>
      <c r="O17" s="570"/>
      <c r="P17" s="570"/>
      <c r="Q17" s="306">
        <f t="shared" si="1"/>
        <v>0</v>
      </c>
      <c r="R17" s="570"/>
    </row>
    <row r="18" spans="2:18" x14ac:dyDescent="0.2">
      <c r="B18" s="255" t="s">
        <v>1260</v>
      </c>
      <c r="C18" s="252"/>
      <c r="D18" s="253"/>
      <c r="E18" s="229"/>
      <c r="F18" s="211">
        <v>20</v>
      </c>
      <c r="G18" s="309"/>
      <c r="H18" s="309"/>
      <c r="I18" s="309"/>
      <c r="J18" s="309"/>
      <c r="K18" s="309"/>
      <c r="L18" s="309"/>
      <c r="M18" s="309"/>
      <c r="N18" s="309"/>
      <c r="O18" s="570"/>
      <c r="P18" s="570"/>
      <c r="Q18" s="306">
        <f t="shared" si="1"/>
        <v>0</v>
      </c>
      <c r="R18" s="570"/>
    </row>
    <row r="19" spans="2:18" x14ac:dyDescent="0.2">
      <c r="B19" s="255" t="s">
        <v>1261</v>
      </c>
      <c r="C19" s="252"/>
      <c r="D19" s="253"/>
      <c r="E19" s="229"/>
      <c r="F19" s="211">
        <v>21</v>
      </c>
      <c r="G19" s="309"/>
      <c r="H19" s="309"/>
      <c r="I19" s="309"/>
      <c r="J19" s="309"/>
      <c r="K19" s="309"/>
      <c r="L19" s="309"/>
      <c r="M19" s="309"/>
      <c r="N19" s="309"/>
      <c r="O19" s="570"/>
      <c r="P19" s="570"/>
      <c r="Q19" s="306">
        <f t="shared" si="1"/>
        <v>0</v>
      </c>
      <c r="R19" s="570"/>
    </row>
    <row r="20" spans="2:18" x14ac:dyDescent="0.2">
      <c r="B20" s="255" t="s">
        <v>1262</v>
      </c>
      <c r="C20" s="252"/>
      <c r="D20" s="253"/>
      <c r="E20" s="229"/>
      <c r="F20" s="211">
        <v>22</v>
      </c>
      <c r="G20" s="309"/>
      <c r="H20" s="309"/>
      <c r="I20" s="309"/>
      <c r="J20" s="309"/>
      <c r="K20" s="309"/>
      <c r="L20" s="309"/>
      <c r="M20" s="309"/>
      <c r="N20" s="309"/>
      <c r="O20" s="570"/>
      <c r="P20" s="570"/>
      <c r="Q20" s="306">
        <f t="shared" si="1"/>
        <v>0</v>
      </c>
      <c r="R20" s="570"/>
    </row>
    <row r="21" spans="2:18" x14ac:dyDescent="0.2">
      <c r="B21" s="255" t="s">
        <v>1263</v>
      </c>
      <c r="C21" s="252"/>
      <c r="D21" s="253"/>
      <c r="E21" s="229"/>
      <c r="F21" s="211">
        <v>23</v>
      </c>
      <c r="G21" s="309"/>
      <c r="H21" s="309"/>
      <c r="I21" s="309"/>
      <c r="J21" s="309"/>
      <c r="K21" s="309"/>
      <c r="L21" s="309"/>
      <c r="M21" s="309"/>
      <c r="N21" s="309"/>
      <c r="O21" s="570"/>
      <c r="P21" s="570"/>
      <c r="Q21" s="306">
        <f t="shared" si="1"/>
        <v>0</v>
      </c>
      <c r="R21" s="570"/>
    </row>
    <row r="22" spans="2:18" x14ac:dyDescent="0.2">
      <c r="B22" s="778" t="s">
        <v>1349</v>
      </c>
      <c r="C22" s="252"/>
      <c r="D22" s="253"/>
      <c r="E22" s="229"/>
      <c r="F22" s="211">
        <v>24</v>
      </c>
      <c r="G22" s="309"/>
      <c r="H22" s="309"/>
      <c r="I22" s="309"/>
      <c r="J22" s="309"/>
      <c r="K22" s="309"/>
      <c r="L22" s="309"/>
      <c r="M22" s="309"/>
      <c r="N22" s="309"/>
      <c r="O22" s="570"/>
      <c r="P22" s="570"/>
      <c r="Q22" s="306">
        <f>SUM(G22:P22)</f>
        <v>0</v>
      </c>
      <c r="R22" s="570"/>
    </row>
    <row r="23" spans="2:18" x14ac:dyDescent="0.2">
      <c r="B23" s="778" t="s">
        <v>849</v>
      </c>
      <c r="C23" s="252"/>
      <c r="D23" s="253"/>
      <c r="E23" s="229"/>
      <c r="F23" s="211">
        <v>25</v>
      </c>
      <c r="G23" s="309"/>
      <c r="H23" s="309"/>
      <c r="I23" s="309"/>
      <c r="J23" s="309"/>
      <c r="K23" s="309"/>
      <c r="L23" s="309"/>
      <c r="M23" s="309"/>
      <c r="N23" s="309"/>
      <c r="O23" s="570"/>
      <c r="P23" s="570"/>
      <c r="Q23" s="306">
        <f t="shared" si="1"/>
        <v>0</v>
      </c>
      <c r="R23" s="570"/>
    </row>
    <row r="24" spans="2:18" x14ac:dyDescent="0.2">
      <c r="B24" s="778" t="s">
        <v>1365</v>
      </c>
      <c r="C24" s="252"/>
      <c r="D24" s="253"/>
      <c r="E24" s="229"/>
      <c r="F24" s="211">
        <v>26</v>
      </c>
      <c r="G24" s="309"/>
      <c r="H24" s="309"/>
      <c r="I24" s="309"/>
      <c r="J24" s="309"/>
      <c r="K24" s="309"/>
      <c r="L24" s="309"/>
      <c r="M24" s="309"/>
      <c r="N24" s="309"/>
      <c r="O24" s="570"/>
      <c r="P24" s="570"/>
      <c r="Q24" s="306">
        <f t="shared" si="1"/>
        <v>0</v>
      </c>
      <c r="R24" s="570"/>
    </row>
    <row r="25" spans="2:18" x14ac:dyDescent="0.2">
      <c r="B25" s="778" t="s">
        <v>1366</v>
      </c>
      <c r="C25" s="252"/>
      <c r="D25" s="253"/>
      <c r="E25" s="229"/>
      <c r="F25" s="211">
        <v>27</v>
      </c>
      <c r="G25" s="309"/>
      <c r="H25" s="309"/>
      <c r="I25" s="309"/>
      <c r="J25" s="309"/>
      <c r="K25" s="309"/>
      <c r="L25" s="309"/>
      <c r="M25" s="309"/>
      <c r="N25" s="309"/>
      <c r="O25" s="570"/>
      <c r="P25" s="570"/>
      <c r="Q25" s="306">
        <f t="shared" si="1"/>
        <v>0</v>
      </c>
      <c r="R25" s="570"/>
    </row>
    <row r="26" spans="2:18" x14ac:dyDescent="0.2">
      <c r="B26" s="778" t="s">
        <v>1367</v>
      </c>
      <c r="C26" s="252"/>
      <c r="D26" s="253"/>
      <c r="E26" s="229"/>
      <c r="F26" s="211">
        <v>28</v>
      </c>
      <c r="G26" s="309"/>
      <c r="H26" s="309"/>
      <c r="I26" s="309"/>
      <c r="J26" s="309"/>
      <c r="K26" s="309"/>
      <c r="L26" s="309"/>
      <c r="M26" s="309"/>
      <c r="N26" s="309"/>
      <c r="O26" s="570"/>
      <c r="P26" s="570"/>
      <c r="Q26" s="306">
        <f t="shared" si="1"/>
        <v>0</v>
      </c>
      <c r="R26" s="570"/>
    </row>
    <row r="27" spans="2:18" x14ac:dyDescent="0.2">
      <c r="B27" s="778" t="s">
        <v>1368</v>
      </c>
      <c r="C27" s="252"/>
      <c r="D27" s="253"/>
      <c r="E27" s="229"/>
      <c r="F27" s="211">
        <v>29</v>
      </c>
      <c r="G27" s="309"/>
      <c r="H27" s="309"/>
      <c r="I27" s="309"/>
      <c r="J27" s="309"/>
      <c r="K27" s="309"/>
      <c r="L27" s="309"/>
      <c r="M27" s="309"/>
      <c r="N27" s="309"/>
      <c r="O27" s="570"/>
      <c r="P27" s="570"/>
      <c r="Q27" s="306">
        <f t="shared" si="1"/>
        <v>0</v>
      </c>
      <c r="R27" s="570"/>
    </row>
    <row r="28" spans="2:18" x14ac:dyDescent="0.2">
      <c r="B28" s="778" t="s">
        <v>1369</v>
      </c>
      <c r="C28" s="252"/>
      <c r="D28" s="253"/>
      <c r="E28" s="229"/>
      <c r="F28" s="211">
        <v>30</v>
      </c>
      <c r="G28" s="309"/>
      <c r="H28" s="309"/>
      <c r="I28" s="309"/>
      <c r="J28" s="309"/>
      <c r="K28" s="309"/>
      <c r="L28" s="309"/>
      <c r="M28" s="309"/>
      <c r="N28" s="309"/>
      <c r="O28" s="570"/>
      <c r="P28" s="570"/>
      <c r="Q28" s="306">
        <f t="shared" si="1"/>
        <v>0</v>
      </c>
      <c r="R28" s="570"/>
    </row>
    <row r="29" spans="2:18" x14ac:dyDescent="0.2">
      <c r="B29" s="778" t="s">
        <v>1370</v>
      </c>
      <c r="C29" s="252"/>
      <c r="D29" s="253"/>
      <c r="E29" s="229"/>
      <c r="F29" s="211">
        <v>31</v>
      </c>
      <c r="G29" s="309"/>
      <c r="H29" s="309"/>
      <c r="I29" s="309"/>
      <c r="J29" s="309"/>
      <c r="K29" s="309"/>
      <c r="L29" s="309"/>
      <c r="M29" s="309"/>
      <c r="N29" s="309"/>
      <c r="O29" s="570"/>
      <c r="P29" s="570"/>
      <c r="Q29" s="306">
        <f t="shared" si="1"/>
        <v>0</v>
      </c>
      <c r="R29" s="570"/>
    </row>
    <row r="30" spans="2:18" x14ac:dyDescent="0.2">
      <c r="B30" s="778" t="s">
        <v>1373</v>
      </c>
      <c r="C30" s="252"/>
      <c r="D30" s="253"/>
      <c r="E30" s="229"/>
      <c r="F30" s="211">
        <v>32</v>
      </c>
      <c r="G30" s="309"/>
      <c r="H30" s="309"/>
      <c r="I30" s="309"/>
      <c r="J30" s="309"/>
      <c r="K30" s="309"/>
      <c r="L30" s="309"/>
      <c r="M30" s="309"/>
      <c r="N30" s="309"/>
      <c r="O30" s="570"/>
      <c r="P30" s="570"/>
      <c r="Q30" s="306">
        <f t="shared" si="1"/>
        <v>0</v>
      </c>
      <c r="R30" s="570"/>
    </row>
    <row r="31" spans="2:18" x14ac:dyDescent="0.2">
      <c r="B31" s="778" t="s">
        <v>1374</v>
      </c>
      <c r="C31" s="252"/>
      <c r="D31" s="253"/>
      <c r="E31" s="229"/>
      <c r="F31" s="211">
        <v>33</v>
      </c>
      <c r="G31" s="309"/>
      <c r="H31" s="309"/>
      <c r="I31" s="309"/>
      <c r="J31" s="309"/>
      <c r="K31" s="309"/>
      <c r="L31" s="309"/>
      <c r="M31" s="309"/>
      <c r="N31" s="309"/>
      <c r="O31" s="570"/>
      <c r="P31" s="570"/>
      <c r="Q31" s="306">
        <f t="shared" si="1"/>
        <v>0</v>
      </c>
      <c r="R31" s="570"/>
    </row>
    <row r="32" spans="2:18" x14ac:dyDescent="0.2">
      <c r="B32" s="779" t="s">
        <v>848</v>
      </c>
      <c r="C32" s="257"/>
      <c r="D32" s="258"/>
      <c r="E32" s="259"/>
      <c r="F32" s="211">
        <v>34</v>
      </c>
      <c r="G32" s="309"/>
      <c r="H32" s="309"/>
      <c r="I32" s="309"/>
      <c r="J32" s="309"/>
      <c r="K32" s="309"/>
      <c r="L32" s="309"/>
      <c r="M32" s="309"/>
      <c r="N32" s="309"/>
      <c r="O32" s="570"/>
      <c r="P32" s="570"/>
      <c r="Q32" s="306">
        <f t="shared" si="1"/>
        <v>0</v>
      </c>
      <c r="R32" s="570"/>
    </row>
    <row r="33" spans="2:18" x14ac:dyDescent="0.2">
      <c r="B33" s="260" t="s">
        <v>1018</v>
      </c>
      <c r="C33" s="261"/>
      <c r="D33" s="261"/>
      <c r="E33" s="233"/>
      <c r="F33" s="234">
        <v>39</v>
      </c>
      <c r="G33" s="94">
        <f t="shared" ref="G33:N33" si="2">SUBTOTAL(9,G9:G32)</f>
        <v>0</v>
      </c>
      <c r="H33" s="94">
        <f t="shared" si="2"/>
        <v>0</v>
      </c>
      <c r="I33" s="94">
        <f t="shared" si="2"/>
        <v>0</v>
      </c>
      <c r="J33" s="94">
        <f t="shared" si="2"/>
        <v>0</v>
      </c>
      <c r="K33" s="94">
        <f t="shared" si="2"/>
        <v>0</v>
      </c>
      <c r="L33" s="94">
        <f t="shared" si="2"/>
        <v>0</v>
      </c>
      <c r="M33" s="94">
        <f t="shared" si="2"/>
        <v>0</v>
      </c>
      <c r="N33" s="94">
        <f t="shared" si="2"/>
        <v>0</v>
      </c>
      <c r="O33" s="570"/>
      <c r="P33" s="570"/>
      <c r="Q33" s="94">
        <f>SUM(G33:P33)</f>
        <v>0</v>
      </c>
      <c r="R33" s="211">
        <v>12</v>
      </c>
    </row>
    <row r="35" spans="2:18" x14ac:dyDescent="0.2">
      <c r="B35" s="264" t="s">
        <v>996</v>
      </c>
      <c r="F35" s="191"/>
      <c r="G35" s="263"/>
      <c r="H35" s="263"/>
      <c r="I35" s="263"/>
      <c r="J35" s="263"/>
      <c r="K35" s="189"/>
      <c r="L35" s="189"/>
      <c r="M35" s="189"/>
      <c r="N35" s="189"/>
      <c r="O35" s="189"/>
      <c r="P35" s="189"/>
      <c r="Q35" s="189"/>
    </row>
    <row r="36" spans="2:18" x14ac:dyDescent="0.2">
      <c r="B36" s="781" t="s">
        <v>622</v>
      </c>
      <c r="C36" s="252"/>
      <c r="D36" s="253"/>
      <c r="E36" s="229"/>
      <c r="F36" s="211">
        <v>41</v>
      </c>
      <c r="G36" s="269"/>
      <c r="H36" s="269"/>
      <c r="I36" s="269"/>
      <c r="J36" s="309"/>
      <c r="K36" s="309"/>
      <c r="L36" s="309"/>
      <c r="M36" s="309"/>
      <c r="N36" s="309"/>
      <c r="O36" s="309"/>
      <c r="P36" s="309"/>
      <c r="Q36" s="306">
        <f t="shared" ref="Q36:Q44" si="3">SUM(G36:P36)</f>
        <v>0</v>
      </c>
      <c r="R36" s="570"/>
    </row>
    <row r="37" spans="2:18" x14ac:dyDescent="0.2">
      <c r="B37" s="781" t="s">
        <v>623</v>
      </c>
      <c r="C37" s="252"/>
      <c r="D37" s="253"/>
      <c r="E37" s="229"/>
      <c r="F37" s="211">
        <v>42</v>
      </c>
      <c r="G37" s="269"/>
      <c r="H37" s="269"/>
      <c r="I37" s="269"/>
      <c r="J37" s="309"/>
      <c r="K37" s="309"/>
      <c r="L37" s="309"/>
      <c r="M37" s="309"/>
      <c r="N37" s="309"/>
      <c r="O37" s="309"/>
      <c r="P37" s="309"/>
      <c r="Q37" s="306">
        <f t="shared" si="3"/>
        <v>0</v>
      </c>
      <c r="R37" s="570"/>
    </row>
    <row r="38" spans="2:18" x14ac:dyDescent="0.2">
      <c r="B38" s="781" t="s">
        <v>624</v>
      </c>
      <c r="C38" s="252"/>
      <c r="D38" s="253"/>
      <c r="E38" s="229"/>
      <c r="F38" s="211">
        <v>43</v>
      </c>
      <c r="G38" s="269"/>
      <c r="H38" s="269"/>
      <c r="I38" s="269"/>
      <c r="J38" s="309"/>
      <c r="K38" s="309"/>
      <c r="L38" s="309"/>
      <c r="M38" s="309"/>
      <c r="N38" s="309"/>
      <c r="O38" s="309"/>
      <c r="P38" s="309"/>
      <c r="Q38" s="306">
        <f t="shared" si="3"/>
        <v>0</v>
      </c>
      <c r="R38" s="570"/>
    </row>
    <row r="39" spans="2:18" x14ac:dyDescent="0.2">
      <c r="B39" s="260" t="s">
        <v>1132</v>
      </c>
      <c r="C39" s="261"/>
      <c r="D39" s="261"/>
      <c r="E39" s="233"/>
      <c r="F39" s="234">
        <v>49</v>
      </c>
      <c r="G39" s="262">
        <f t="shared" ref="G39:P39" si="4">SUBTOTAL(9,G36:G38)</f>
        <v>0</v>
      </c>
      <c r="H39" s="262">
        <f t="shared" si="4"/>
        <v>0</v>
      </c>
      <c r="I39" s="262">
        <f t="shared" si="4"/>
        <v>0</v>
      </c>
      <c r="J39" s="262">
        <f t="shared" si="4"/>
        <v>0</v>
      </c>
      <c r="K39" s="262">
        <f t="shared" si="4"/>
        <v>0</v>
      </c>
      <c r="L39" s="262">
        <f t="shared" si="4"/>
        <v>0</v>
      </c>
      <c r="M39" s="262">
        <f t="shared" si="4"/>
        <v>0</v>
      </c>
      <c r="N39" s="262">
        <f t="shared" si="4"/>
        <v>0</v>
      </c>
      <c r="O39" s="262">
        <f>SUBTOTAL(9,O36:O38)</f>
        <v>0</v>
      </c>
      <c r="P39" s="262">
        <f t="shared" si="4"/>
        <v>0</v>
      </c>
      <c r="Q39" s="306">
        <f t="shared" si="3"/>
        <v>0</v>
      </c>
      <c r="R39" s="570"/>
    </row>
    <row r="40" spans="2:18" x14ac:dyDescent="0.2">
      <c r="B40" s="781" t="s">
        <v>631</v>
      </c>
      <c r="C40" s="252"/>
      <c r="D40" s="253"/>
      <c r="E40" s="229"/>
      <c r="F40" s="211">
        <v>51</v>
      </c>
      <c r="G40" s="269"/>
      <c r="H40" s="269"/>
      <c r="I40" s="269"/>
      <c r="J40" s="309"/>
      <c r="K40" s="309"/>
      <c r="L40" s="309"/>
      <c r="M40" s="309"/>
      <c r="N40" s="309"/>
      <c r="O40" s="309"/>
      <c r="P40" s="309"/>
      <c r="Q40" s="306">
        <f t="shared" si="3"/>
        <v>0</v>
      </c>
      <c r="R40" s="570"/>
    </row>
    <row r="41" spans="2:18" x14ac:dyDescent="0.2">
      <c r="B41" s="781" t="s">
        <v>632</v>
      </c>
      <c r="C41" s="252"/>
      <c r="D41" s="253"/>
      <c r="E41" s="229"/>
      <c r="F41" s="211">
        <v>52</v>
      </c>
      <c r="G41" s="269"/>
      <c r="H41" s="269"/>
      <c r="I41" s="269"/>
      <c r="J41" s="309"/>
      <c r="K41" s="309"/>
      <c r="L41" s="309"/>
      <c r="M41" s="309"/>
      <c r="N41" s="309"/>
      <c r="O41" s="309"/>
      <c r="P41" s="309"/>
      <c r="Q41" s="306">
        <f t="shared" si="3"/>
        <v>0</v>
      </c>
      <c r="R41" s="570"/>
    </row>
    <row r="42" spans="2:18" x14ac:dyDescent="0.2">
      <c r="B42" s="781" t="s">
        <v>633</v>
      </c>
      <c r="C42" s="252"/>
      <c r="D42" s="253"/>
      <c r="E42" s="229"/>
      <c r="F42" s="211">
        <v>53</v>
      </c>
      <c r="G42" s="269"/>
      <c r="H42" s="269"/>
      <c r="I42" s="269"/>
      <c r="J42" s="309"/>
      <c r="K42" s="309"/>
      <c r="L42" s="309"/>
      <c r="M42" s="309"/>
      <c r="N42" s="309"/>
      <c r="O42" s="309"/>
      <c r="P42" s="309"/>
      <c r="Q42" s="306">
        <f>SUM(G42:P42)</f>
        <v>0</v>
      </c>
      <c r="R42" s="570"/>
    </row>
    <row r="43" spans="2:18" x14ac:dyDescent="0.2">
      <c r="B43" s="260" t="s">
        <v>1133</v>
      </c>
      <c r="C43" s="261"/>
      <c r="D43" s="261"/>
      <c r="E43" s="233"/>
      <c r="F43" s="234">
        <v>59</v>
      </c>
      <c r="G43" s="262">
        <f t="shared" ref="G43:P43" si="5">SUBTOTAL(9,G40:G42)</f>
        <v>0</v>
      </c>
      <c r="H43" s="262">
        <f t="shared" si="5"/>
        <v>0</v>
      </c>
      <c r="I43" s="262">
        <f t="shared" si="5"/>
        <v>0</v>
      </c>
      <c r="J43" s="262">
        <f t="shared" si="5"/>
        <v>0</v>
      </c>
      <c r="K43" s="262">
        <f t="shared" si="5"/>
        <v>0</v>
      </c>
      <c r="L43" s="262">
        <f t="shared" si="5"/>
        <v>0</v>
      </c>
      <c r="M43" s="262">
        <f t="shared" si="5"/>
        <v>0</v>
      </c>
      <c r="N43" s="262">
        <f t="shared" si="5"/>
        <v>0</v>
      </c>
      <c r="O43" s="262">
        <f t="shared" si="5"/>
        <v>0</v>
      </c>
      <c r="P43" s="262">
        <f t="shared" si="5"/>
        <v>0</v>
      </c>
      <c r="Q43" s="306">
        <f t="shared" si="3"/>
        <v>0</v>
      </c>
      <c r="R43" s="570"/>
    </row>
    <row r="44" spans="2:18" x14ac:dyDescent="0.2">
      <c r="B44" s="260" t="s">
        <v>1134</v>
      </c>
      <c r="C44" s="261"/>
      <c r="D44" s="261"/>
      <c r="E44" s="233"/>
      <c r="F44" s="234">
        <v>69</v>
      </c>
      <c r="G44" s="262">
        <f t="shared" ref="G44:P44" si="6">G39+G43</f>
        <v>0</v>
      </c>
      <c r="H44" s="262">
        <f t="shared" si="6"/>
        <v>0</v>
      </c>
      <c r="I44" s="262">
        <f t="shared" si="6"/>
        <v>0</v>
      </c>
      <c r="J44" s="262">
        <f t="shared" si="6"/>
        <v>0</v>
      </c>
      <c r="K44" s="262">
        <f t="shared" si="6"/>
        <v>0</v>
      </c>
      <c r="L44" s="262">
        <f t="shared" si="6"/>
        <v>0</v>
      </c>
      <c r="M44" s="262">
        <f t="shared" si="6"/>
        <v>0</v>
      </c>
      <c r="N44" s="262">
        <f t="shared" si="6"/>
        <v>0</v>
      </c>
      <c r="O44" s="262">
        <f>O39+O43</f>
        <v>0</v>
      </c>
      <c r="P44" s="262">
        <f t="shared" si="6"/>
        <v>0</v>
      </c>
      <c r="Q44" s="306">
        <f t="shared" si="3"/>
        <v>0</v>
      </c>
      <c r="R44" s="570"/>
    </row>
    <row r="45" spans="2:18" x14ac:dyDescent="0.2">
      <c r="F45" s="191"/>
      <c r="G45" s="263"/>
      <c r="H45" s="263"/>
      <c r="I45" s="263"/>
      <c r="J45" s="263"/>
      <c r="K45" s="189"/>
      <c r="L45" s="189"/>
      <c r="M45" s="189"/>
      <c r="N45" s="189"/>
      <c r="O45" s="189"/>
      <c r="P45" s="189"/>
      <c r="Q45" s="189"/>
    </row>
    <row r="46" spans="2:18" x14ac:dyDescent="0.2">
      <c r="B46" s="260" t="s">
        <v>1135</v>
      </c>
      <c r="C46" s="261"/>
      <c r="D46" s="261"/>
      <c r="E46" s="233"/>
      <c r="F46" s="234">
        <v>79</v>
      </c>
      <c r="G46" s="262">
        <f t="shared" ref="G46:M46" si="7">SUM(G33,G44)</f>
        <v>0</v>
      </c>
      <c r="H46" s="262">
        <f t="shared" si="7"/>
        <v>0</v>
      </c>
      <c r="I46" s="262">
        <f t="shared" si="7"/>
        <v>0</v>
      </c>
      <c r="J46" s="262">
        <f t="shared" si="7"/>
        <v>0</v>
      </c>
      <c r="K46" s="262">
        <f t="shared" si="7"/>
        <v>0</v>
      </c>
      <c r="L46" s="262">
        <f t="shared" si="7"/>
        <v>0</v>
      </c>
      <c r="M46" s="262">
        <f t="shared" si="7"/>
        <v>0</v>
      </c>
      <c r="N46" s="262">
        <f>SUM(N33,N44)</f>
        <v>0</v>
      </c>
      <c r="O46" s="262">
        <f>SUM(O33,O44)</f>
        <v>0</v>
      </c>
      <c r="P46" s="262">
        <f>SUM(P33,P44)</f>
        <v>0</v>
      </c>
      <c r="Q46" s="262">
        <f>SUM(Q33,Q44)</f>
        <v>0</v>
      </c>
      <c r="R46" s="570"/>
    </row>
    <row r="48" spans="2:18" ht="29.25" customHeight="1" x14ac:dyDescent="0.2">
      <c r="B48" s="225"/>
      <c r="C48" s="189"/>
      <c r="F48" s="925"/>
      <c r="G48" s="569" t="s">
        <v>997</v>
      </c>
      <c r="H48" s="569" t="s">
        <v>997</v>
      </c>
      <c r="I48" s="569" t="s">
        <v>997</v>
      </c>
      <c r="J48" s="569" t="s">
        <v>997</v>
      </c>
      <c r="K48" s="569" t="s">
        <v>997</v>
      </c>
      <c r="L48" s="569" t="s">
        <v>997</v>
      </c>
      <c r="M48" s="569" t="s">
        <v>997</v>
      </c>
      <c r="N48" s="569" t="s">
        <v>997</v>
      </c>
      <c r="O48" s="569" t="s">
        <v>997</v>
      </c>
      <c r="P48" s="569" t="s">
        <v>997</v>
      </c>
      <c r="Q48" s="569" t="s">
        <v>997</v>
      </c>
      <c r="R48" s="925"/>
    </row>
    <row r="49" spans="2:18" x14ac:dyDescent="0.2">
      <c r="B49" s="225"/>
      <c r="C49" s="189"/>
      <c r="F49" s="926"/>
      <c r="G49" s="396" t="s">
        <v>64</v>
      </c>
      <c r="H49" s="396" t="s">
        <v>757</v>
      </c>
      <c r="I49" s="396" t="s">
        <v>65</v>
      </c>
      <c r="J49" s="396" t="s">
        <v>66</v>
      </c>
      <c r="K49" s="396" t="s">
        <v>67</v>
      </c>
      <c r="L49" s="396" t="s">
        <v>68</v>
      </c>
      <c r="M49" s="396" t="s">
        <v>69</v>
      </c>
      <c r="N49" s="396" t="s">
        <v>70</v>
      </c>
      <c r="O49" s="396" t="s">
        <v>71</v>
      </c>
      <c r="P49" s="396" t="s">
        <v>73</v>
      </c>
      <c r="Q49" s="305" t="s">
        <v>1686</v>
      </c>
      <c r="R49" s="926"/>
    </row>
    <row r="50" spans="2:18" x14ac:dyDescent="0.2">
      <c r="B50" s="264" t="s">
        <v>998</v>
      </c>
      <c r="C50" s="247"/>
      <c r="D50" s="247"/>
      <c r="E50" s="247"/>
      <c r="F50" s="729"/>
      <c r="G50" s="731"/>
      <c r="H50" s="731"/>
      <c r="I50" s="731"/>
      <c r="J50" s="731"/>
      <c r="K50" s="731"/>
      <c r="L50" s="731"/>
      <c r="M50" s="731"/>
      <c r="N50" s="731"/>
      <c r="O50" s="731"/>
      <c r="P50" s="731"/>
      <c r="Q50" s="731"/>
      <c r="R50" s="729"/>
    </row>
    <row r="51" spans="2:18" x14ac:dyDescent="0.2">
      <c r="B51" s="778" t="s">
        <v>709</v>
      </c>
      <c r="C51" s="252"/>
      <c r="D51" s="253"/>
      <c r="E51" s="229"/>
      <c r="F51" s="211">
        <v>81</v>
      </c>
      <c r="G51" s="306">
        <f t="shared" ref="G51:N51" si="8">SUBTOTAL(9,G52:G63)</f>
        <v>0</v>
      </c>
      <c r="H51" s="306">
        <f t="shared" si="8"/>
        <v>0</v>
      </c>
      <c r="I51" s="306">
        <f t="shared" si="8"/>
        <v>0</v>
      </c>
      <c r="J51" s="306">
        <f t="shared" si="8"/>
        <v>0</v>
      </c>
      <c r="K51" s="306">
        <f t="shared" si="8"/>
        <v>0</v>
      </c>
      <c r="L51" s="306">
        <f t="shared" si="8"/>
        <v>0</v>
      </c>
      <c r="M51" s="306">
        <f t="shared" si="8"/>
        <v>0</v>
      </c>
      <c r="N51" s="306">
        <f t="shared" si="8"/>
        <v>0</v>
      </c>
      <c r="O51" s="570"/>
      <c r="P51" s="570"/>
      <c r="Q51" s="306">
        <f>SUM(G51:P51)</f>
        <v>0</v>
      </c>
      <c r="R51" s="570"/>
    </row>
    <row r="52" spans="2:18" x14ac:dyDescent="0.2">
      <c r="B52" s="255" t="s">
        <v>1252</v>
      </c>
      <c r="C52" s="252"/>
      <c r="D52" s="253"/>
      <c r="E52" s="229"/>
      <c r="F52" s="211">
        <v>82</v>
      </c>
      <c r="G52" s="309"/>
      <c r="H52" s="309"/>
      <c r="I52" s="309"/>
      <c r="J52" s="309"/>
      <c r="K52" s="309"/>
      <c r="L52" s="309"/>
      <c r="M52" s="309"/>
      <c r="N52" s="309"/>
      <c r="O52" s="570"/>
      <c r="P52" s="570"/>
      <c r="Q52" s="306">
        <f t="shared" ref="Q52:Q75" si="9">SUM(G52:P52)</f>
        <v>0</v>
      </c>
      <c r="R52" s="570"/>
    </row>
    <row r="53" spans="2:18" x14ac:dyDescent="0.2">
      <c r="B53" s="255" t="s">
        <v>1253</v>
      </c>
      <c r="C53" s="252"/>
      <c r="D53" s="253"/>
      <c r="E53" s="229"/>
      <c r="F53" s="211">
        <v>83</v>
      </c>
      <c r="G53" s="309"/>
      <c r="H53" s="309"/>
      <c r="I53" s="309"/>
      <c r="J53" s="309"/>
      <c r="K53" s="309"/>
      <c r="L53" s="309"/>
      <c r="M53" s="309"/>
      <c r="N53" s="309"/>
      <c r="O53" s="570"/>
      <c r="P53" s="570"/>
      <c r="Q53" s="306">
        <f>SUM(G53:P53)</f>
        <v>0</v>
      </c>
      <c r="R53" s="570"/>
    </row>
    <row r="54" spans="2:18" x14ac:dyDescent="0.2">
      <c r="B54" s="255" t="s">
        <v>1254</v>
      </c>
      <c r="C54" s="252"/>
      <c r="D54" s="253"/>
      <c r="E54" s="229"/>
      <c r="F54" s="211">
        <v>84</v>
      </c>
      <c r="G54" s="309"/>
      <c r="H54" s="309"/>
      <c r="I54" s="309"/>
      <c r="J54" s="309"/>
      <c r="K54" s="309"/>
      <c r="L54" s="309"/>
      <c r="M54" s="309"/>
      <c r="N54" s="309"/>
      <c r="O54" s="570"/>
      <c r="P54" s="570"/>
      <c r="Q54" s="306">
        <f t="shared" si="9"/>
        <v>0</v>
      </c>
      <c r="R54" s="570"/>
    </row>
    <row r="55" spans="2:18" x14ac:dyDescent="0.2">
      <c r="B55" s="255" t="s">
        <v>1255</v>
      </c>
      <c r="C55" s="252"/>
      <c r="D55" s="253"/>
      <c r="E55" s="229"/>
      <c r="F55" s="211">
        <v>85</v>
      </c>
      <c r="G55" s="309"/>
      <c r="H55" s="309"/>
      <c r="I55" s="309"/>
      <c r="J55" s="309"/>
      <c r="K55" s="309"/>
      <c r="L55" s="309"/>
      <c r="M55" s="309"/>
      <c r="N55" s="309"/>
      <c r="O55" s="570"/>
      <c r="P55" s="570"/>
      <c r="Q55" s="306">
        <f t="shared" si="9"/>
        <v>0</v>
      </c>
      <c r="R55" s="570"/>
    </row>
    <row r="56" spans="2:18" x14ac:dyDescent="0.2">
      <c r="B56" s="255" t="s">
        <v>1256</v>
      </c>
      <c r="C56" s="252"/>
      <c r="D56" s="253"/>
      <c r="E56" s="229"/>
      <c r="F56" s="211">
        <v>86</v>
      </c>
      <c r="G56" s="309"/>
      <c r="H56" s="309"/>
      <c r="I56" s="309"/>
      <c r="J56" s="309"/>
      <c r="K56" s="309"/>
      <c r="L56" s="309"/>
      <c r="M56" s="309"/>
      <c r="N56" s="309"/>
      <c r="O56" s="570"/>
      <c r="P56" s="570"/>
      <c r="Q56" s="306">
        <f>SUM(G56:P56)</f>
        <v>0</v>
      </c>
      <c r="R56" s="570"/>
    </row>
    <row r="57" spans="2:18" x14ac:dyDescent="0.2">
      <c r="B57" s="255" t="s">
        <v>1257</v>
      </c>
      <c r="C57" s="252"/>
      <c r="D57" s="253"/>
      <c r="E57" s="229"/>
      <c r="F57" s="211">
        <v>87</v>
      </c>
      <c r="G57" s="309"/>
      <c r="H57" s="309"/>
      <c r="I57" s="309"/>
      <c r="J57" s="309"/>
      <c r="K57" s="309"/>
      <c r="L57" s="309"/>
      <c r="M57" s="309"/>
      <c r="N57" s="309"/>
      <c r="O57" s="570"/>
      <c r="P57" s="570"/>
      <c r="Q57" s="306">
        <f t="shared" si="9"/>
        <v>0</v>
      </c>
      <c r="R57" s="570"/>
    </row>
    <row r="58" spans="2:18" x14ac:dyDescent="0.2">
      <c r="B58" s="255" t="s">
        <v>1258</v>
      </c>
      <c r="C58" s="252"/>
      <c r="D58" s="253"/>
      <c r="E58" s="229"/>
      <c r="F58" s="211">
        <v>88</v>
      </c>
      <c r="G58" s="309"/>
      <c r="H58" s="309"/>
      <c r="I58" s="309"/>
      <c r="J58" s="309"/>
      <c r="K58" s="309"/>
      <c r="L58" s="309"/>
      <c r="M58" s="309"/>
      <c r="N58" s="309"/>
      <c r="O58" s="570"/>
      <c r="P58" s="570"/>
      <c r="Q58" s="306">
        <f t="shared" si="9"/>
        <v>0</v>
      </c>
      <c r="R58" s="570"/>
    </row>
    <row r="59" spans="2:18" x14ac:dyDescent="0.2">
      <c r="B59" s="255" t="s">
        <v>1259</v>
      </c>
      <c r="C59" s="252"/>
      <c r="D59" s="253"/>
      <c r="E59" s="229"/>
      <c r="F59" s="211">
        <v>89</v>
      </c>
      <c r="G59" s="309"/>
      <c r="H59" s="309"/>
      <c r="I59" s="309"/>
      <c r="J59" s="309"/>
      <c r="K59" s="309"/>
      <c r="L59" s="309"/>
      <c r="M59" s="309"/>
      <c r="N59" s="309"/>
      <c r="O59" s="570"/>
      <c r="P59" s="570"/>
      <c r="Q59" s="306">
        <f t="shared" si="9"/>
        <v>0</v>
      </c>
      <c r="R59" s="570"/>
    </row>
    <row r="60" spans="2:18" x14ac:dyDescent="0.2">
      <c r="B60" s="255" t="s">
        <v>1260</v>
      </c>
      <c r="C60" s="252"/>
      <c r="D60" s="253"/>
      <c r="E60" s="229"/>
      <c r="F60" s="211">
        <v>90</v>
      </c>
      <c r="G60" s="309"/>
      <c r="H60" s="309"/>
      <c r="I60" s="309"/>
      <c r="J60" s="309"/>
      <c r="K60" s="309"/>
      <c r="L60" s="309"/>
      <c r="M60" s="309"/>
      <c r="N60" s="309"/>
      <c r="O60" s="570"/>
      <c r="P60" s="570"/>
      <c r="Q60" s="306">
        <f t="shared" si="9"/>
        <v>0</v>
      </c>
      <c r="R60" s="570"/>
    </row>
    <row r="61" spans="2:18" x14ac:dyDescent="0.2">
      <c r="B61" s="255" t="s">
        <v>1261</v>
      </c>
      <c r="C61" s="252"/>
      <c r="D61" s="253"/>
      <c r="E61" s="229"/>
      <c r="F61" s="211">
        <v>91</v>
      </c>
      <c r="G61" s="309"/>
      <c r="H61" s="309"/>
      <c r="I61" s="309"/>
      <c r="J61" s="309"/>
      <c r="K61" s="309"/>
      <c r="L61" s="309"/>
      <c r="M61" s="309"/>
      <c r="N61" s="309"/>
      <c r="O61" s="570"/>
      <c r="P61" s="570"/>
      <c r="Q61" s="306">
        <f t="shared" si="9"/>
        <v>0</v>
      </c>
      <c r="R61" s="570"/>
    </row>
    <row r="62" spans="2:18" x14ac:dyDescent="0.2">
      <c r="B62" s="255" t="s">
        <v>1262</v>
      </c>
      <c r="C62" s="252"/>
      <c r="D62" s="253"/>
      <c r="E62" s="229"/>
      <c r="F62" s="211">
        <v>92</v>
      </c>
      <c r="G62" s="309"/>
      <c r="H62" s="309"/>
      <c r="I62" s="309"/>
      <c r="J62" s="309"/>
      <c r="K62" s="309"/>
      <c r="L62" s="309"/>
      <c r="M62" s="309"/>
      <c r="N62" s="309"/>
      <c r="O62" s="570"/>
      <c r="P62" s="570"/>
      <c r="Q62" s="306">
        <f t="shared" si="9"/>
        <v>0</v>
      </c>
      <c r="R62" s="570"/>
    </row>
    <row r="63" spans="2:18" x14ac:dyDescent="0.2">
      <c r="B63" s="255" t="s">
        <v>1263</v>
      </c>
      <c r="C63" s="252"/>
      <c r="D63" s="253"/>
      <c r="E63" s="229"/>
      <c r="F63" s="211">
        <v>93</v>
      </c>
      <c r="G63" s="309"/>
      <c r="H63" s="309"/>
      <c r="I63" s="309"/>
      <c r="J63" s="309"/>
      <c r="K63" s="309"/>
      <c r="L63" s="309"/>
      <c r="M63" s="309"/>
      <c r="N63" s="309"/>
      <c r="O63" s="570"/>
      <c r="P63" s="570"/>
      <c r="Q63" s="306">
        <f t="shared" si="9"/>
        <v>0</v>
      </c>
      <c r="R63" s="570"/>
    </row>
    <row r="64" spans="2:18" x14ac:dyDescent="0.2">
      <c r="B64" s="778" t="s">
        <v>1349</v>
      </c>
      <c r="C64" s="252"/>
      <c r="D64" s="253"/>
      <c r="E64" s="229"/>
      <c r="F64" s="211">
        <v>94</v>
      </c>
      <c r="G64" s="309"/>
      <c r="H64" s="309"/>
      <c r="I64" s="309"/>
      <c r="J64" s="309"/>
      <c r="K64" s="309"/>
      <c r="L64" s="309"/>
      <c r="M64" s="309"/>
      <c r="N64" s="309"/>
      <c r="O64" s="570"/>
      <c r="P64" s="570"/>
      <c r="Q64" s="306">
        <f t="shared" si="9"/>
        <v>0</v>
      </c>
      <c r="R64" s="570"/>
    </row>
    <row r="65" spans="2:18" x14ac:dyDescent="0.2">
      <c r="B65" s="778" t="s">
        <v>849</v>
      </c>
      <c r="C65" s="252"/>
      <c r="D65" s="253"/>
      <c r="E65" s="229"/>
      <c r="F65" s="211">
        <v>95</v>
      </c>
      <c r="G65" s="309"/>
      <c r="H65" s="309"/>
      <c r="I65" s="309"/>
      <c r="J65" s="309"/>
      <c r="K65" s="309"/>
      <c r="L65" s="309"/>
      <c r="M65" s="309"/>
      <c r="N65" s="309"/>
      <c r="O65" s="570"/>
      <c r="P65" s="570"/>
      <c r="Q65" s="306">
        <f t="shared" si="9"/>
        <v>0</v>
      </c>
      <c r="R65" s="570"/>
    </row>
    <row r="66" spans="2:18" x14ac:dyDescent="0.2">
      <c r="B66" s="778" t="s">
        <v>1365</v>
      </c>
      <c r="C66" s="252"/>
      <c r="D66" s="253"/>
      <c r="E66" s="229"/>
      <c r="F66" s="211">
        <v>96</v>
      </c>
      <c r="G66" s="309"/>
      <c r="H66" s="309"/>
      <c r="I66" s="309"/>
      <c r="J66" s="309"/>
      <c r="K66" s="309"/>
      <c r="L66" s="309"/>
      <c r="M66" s="309"/>
      <c r="N66" s="309"/>
      <c r="O66" s="570"/>
      <c r="P66" s="570"/>
      <c r="Q66" s="306">
        <f t="shared" si="9"/>
        <v>0</v>
      </c>
      <c r="R66" s="570"/>
    </row>
    <row r="67" spans="2:18" x14ac:dyDescent="0.2">
      <c r="B67" s="778" t="s">
        <v>1366</v>
      </c>
      <c r="C67" s="252"/>
      <c r="D67" s="253"/>
      <c r="E67" s="229"/>
      <c r="F67" s="211">
        <v>97</v>
      </c>
      <c r="G67" s="309"/>
      <c r="H67" s="309"/>
      <c r="I67" s="309"/>
      <c r="J67" s="309"/>
      <c r="K67" s="309"/>
      <c r="L67" s="309"/>
      <c r="M67" s="309"/>
      <c r="N67" s="309"/>
      <c r="O67" s="570"/>
      <c r="P67" s="570"/>
      <c r="Q67" s="306">
        <f t="shared" si="9"/>
        <v>0</v>
      </c>
      <c r="R67" s="570"/>
    </row>
    <row r="68" spans="2:18" x14ac:dyDescent="0.2">
      <c r="B68" s="778" t="s">
        <v>1367</v>
      </c>
      <c r="C68" s="252"/>
      <c r="D68" s="253"/>
      <c r="E68" s="229"/>
      <c r="F68" s="211">
        <v>98</v>
      </c>
      <c r="G68" s="309"/>
      <c r="H68" s="309"/>
      <c r="I68" s="309"/>
      <c r="J68" s="309"/>
      <c r="K68" s="309"/>
      <c r="L68" s="309"/>
      <c r="M68" s="309"/>
      <c r="N68" s="309"/>
      <c r="O68" s="570"/>
      <c r="P68" s="570"/>
      <c r="Q68" s="306">
        <f t="shared" si="9"/>
        <v>0</v>
      </c>
      <c r="R68" s="570"/>
    </row>
    <row r="69" spans="2:18" x14ac:dyDescent="0.2">
      <c r="B69" s="778" t="s">
        <v>1368</v>
      </c>
      <c r="C69" s="252"/>
      <c r="D69" s="253"/>
      <c r="E69" s="229"/>
      <c r="F69" s="211">
        <v>99</v>
      </c>
      <c r="G69" s="309"/>
      <c r="H69" s="309"/>
      <c r="I69" s="309"/>
      <c r="J69" s="309"/>
      <c r="K69" s="309"/>
      <c r="L69" s="309"/>
      <c r="M69" s="309"/>
      <c r="N69" s="309"/>
      <c r="O69" s="570"/>
      <c r="P69" s="570"/>
      <c r="Q69" s="306">
        <f t="shared" si="9"/>
        <v>0</v>
      </c>
      <c r="R69" s="570"/>
    </row>
    <row r="70" spans="2:18" x14ac:dyDescent="0.2">
      <c r="B70" s="778" t="s">
        <v>1369</v>
      </c>
      <c r="C70" s="252"/>
      <c r="D70" s="253"/>
      <c r="E70" s="229"/>
      <c r="F70" s="211">
        <v>100</v>
      </c>
      <c r="G70" s="309"/>
      <c r="H70" s="309"/>
      <c r="I70" s="309"/>
      <c r="J70" s="309"/>
      <c r="K70" s="309"/>
      <c r="L70" s="309"/>
      <c r="M70" s="309"/>
      <c r="N70" s="309"/>
      <c r="O70" s="570"/>
      <c r="P70" s="570"/>
      <c r="Q70" s="306">
        <f t="shared" si="9"/>
        <v>0</v>
      </c>
      <c r="R70" s="570"/>
    </row>
    <row r="71" spans="2:18" x14ac:dyDescent="0.2">
      <c r="B71" s="778" t="s">
        <v>1370</v>
      </c>
      <c r="C71" s="252"/>
      <c r="D71" s="253"/>
      <c r="E71" s="229"/>
      <c r="F71" s="211">
        <v>101</v>
      </c>
      <c r="G71" s="309"/>
      <c r="H71" s="309"/>
      <c r="I71" s="309"/>
      <c r="J71" s="309"/>
      <c r="K71" s="309"/>
      <c r="L71" s="309"/>
      <c r="M71" s="309"/>
      <c r="N71" s="309"/>
      <c r="O71" s="570"/>
      <c r="P71" s="570"/>
      <c r="Q71" s="306">
        <f t="shared" si="9"/>
        <v>0</v>
      </c>
      <c r="R71" s="570"/>
    </row>
    <row r="72" spans="2:18" x14ac:dyDescent="0.2">
      <c r="B72" s="778" t="s">
        <v>1373</v>
      </c>
      <c r="C72" s="252"/>
      <c r="D72" s="253"/>
      <c r="E72" s="229"/>
      <c r="F72" s="211">
        <v>102</v>
      </c>
      <c r="G72" s="309"/>
      <c r="H72" s="309"/>
      <c r="I72" s="309"/>
      <c r="J72" s="309"/>
      <c r="K72" s="309"/>
      <c r="L72" s="309"/>
      <c r="M72" s="309"/>
      <c r="N72" s="309"/>
      <c r="O72" s="570"/>
      <c r="P72" s="570"/>
      <c r="Q72" s="306">
        <f t="shared" si="9"/>
        <v>0</v>
      </c>
      <c r="R72" s="570"/>
    </row>
    <row r="73" spans="2:18" x14ac:dyDescent="0.2">
      <c r="B73" s="778" t="s">
        <v>1374</v>
      </c>
      <c r="C73" s="252"/>
      <c r="D73" s="253"/>
      <c r="E73" s="229"/>
      <c r="F73" s="211">
        <v>103</v>
      </c>
      <c r="G73" s="309"/>
      <c r="H73" s="309"/>
      <c r="I73" s="309"/>
      <c r="J73" s="309"/>
      <c r="K73" s="309"/>
      <c r="L73" s="309"/>
      <c r="M73" s="309"/>
      <c r="N73" s="309"/>
      <c r="O73" s="570"/>
      <c r="P73" s="570"/>
      <c r="Q73" s="306">
        <f t="shared" si="9"/>
        <v>0</v>
      </c>
      <c r="R73" s="570"/>
    </row>
    <row r="74" spans="2:18" x14ac:dyDescent="0.2">
      <c r="B74" s="779" t="s">
        <v>848</v>
      </c>
      <c r="C74" s="257"/>
      <c r="D74" s="258"/>
      <c r="E74" s="259"/>
      <c r="F74" s="211">
        <v>104</v>
      </c>
      <c r="G74" s="309"/>
      <c r="H74" s="309"/>
      <c r="I74" s="309"/>
      <c r="J74" s="309"/>
      <c r="K74" s="309"/>
      <c r="L74" s="309"/>
      <c r="M74" s="309"/>
      <c r="N74" s="309"/>
      <c r="O74" s="570"/>
      <c r="P74" s="570"/>
      <c r="Q74" s="306">
        <f t="shared" si="9"/>
        <v>0</v>
      </c>
      <c r="R74" s="570"/>
    </row>
    <row r="75" spans="2:18" x14ac:dyDescent="0.2">
      <c r="B75" s="260" t="s">
        <v>1002</v>
      </c>
      <c r="C75" s="261"/>
      <c r="D75" s="261"/>
      <c r="E75" s="233"/>
      <c r="F75" s="234">
        <v>109</v>
      </c>
      <c r="G75" s="94">
        <f t="shared" ref="G75:M75" si="10">SUBTOTAL(9,G51:G74)</f>
        <v>0</v>
      </c>
      <c r="H75" s="94">
        <f t="shared" si="10"/>
        <v>0</v>
      </c>
      <c r="I75" s="94">
        <f t="shared" si="10"/>
        <v>0</v>
      </c>
      <c r="J75" s="94">
        <f t="shared" si="10"/>
        <v>0</v>
      </c>
      <c r="K75" s="94">
        <f t="shared" si="10"/>
        <v>0</v>
      </c>
      <c r="L75" s="94">
        <f t="shared" si="10"/>
        <v>0</v>
      </c>
      <c r="M75" s="94">
        <f t="shared" si="10"/>
        <v>0</v>
      </c>
      <c r="N75" s="94">
        <f>SUBTOTAL(9,N51:N74)</f>
        <v>0</v>
      </c>
      <c r="O75" s="570"/>
      <c r="P75" s="570"/>
      <c r="Q75" s="306">
        <f t="shared" si="9"/>
        <v>0</v>
      </c>
      <c r="R75" s="211">
        <v>11</v>
      </c>
    </row>
    <row r="77" spans="2:18" x14ac:dyDescent="0.2">
      <c r="B77" s="264" t="s">
        <v>999</v>
      </c>
      <c r="F77" s="191"/>
      <c r="G77" s="263"/>
      <c r="H77" s="263"/>
      <c r="I77" s="263"/>
      <c r="J77" s="263"/>
      <c r="K77" s="189"/>
      <c r="L77" s="189"/>
      <c r="M77" s="189"/>
      <c r="N77" s="189"/>
      <c r="O77" s="189"/>
      <c r="P77" s="189"/>
      <c r="Q77" s="189"/>
    </row>
    <row r="78" spans="2:18" x14ac:dyDescent="0.2">
      <c r="B78" s="781" t="s">
        <v>622</v>
      </c>
      <c r="C78" s="252"/>
      <c r="D78" s="253"/>
      <c r="E78" s="229"/>
      <c r="F78" s="211">
        <v>111</v>
      </c>
      <c r="G78" s="269"/>
      <c r="H78" s="269"/>
      <c r="I78" s="269"/>
      <c r="J78" s="309"/>
      <c r="K78" s="309"/>
      <c r="L78" s="309"/>
      <c r="M78" s="309"/>
      <c r="N78" s="309"/>
      <c r="O78" s="309"/>
      <c r="P78" s="309"/>
      <c r="Q78" s="306">
        <f>SUM(G78:P78)</f>
        <v>0</v>
      </c>
      <c r="R78" s="570"/>
    </row>
    <row r="79" spans="2:18" x14ac:dyDescent="0.2">
      <c r="B79" s="781" t="s">
        <v>623</v>
      </c>
      <c r="C79" s="252"/>
      <c r="D79" s="253"/>
      <c r="E79" s="229"/>
      <c r="F79" s="211">
        <v>112</v>
      </c>
      <c r="G79" s="269"/>
      <c r="H79" s="269"/>
      <c r="I79" s="269"/>
      <c r="J79" s="309"/>
      <c r="K79" s="309"/>
      <c r="L79" s="309"/>
      <c r="M79" s="309"/>
      <c r="N79" s="309"/>
      <c r="O79" s="309"/>
      <c r="P79" s="309"/>
      <c r="Q79" s="306">
        <f>SUM(G79:P79)</f>
        <v>0</v>
      </c>
      <c r="R79" s="570"/>
    </row>
    <row r="80" spans="2:18" x14ac:dyDescent="0.2">
      <c r="B80" s="781" t="s">
        <v>624</v>
      </c>
      <c r="C80" s="252"/>
      <c r="D80" s="253"/>
      <c r="E80" s="229"/>
      <c r="F80" s="211">
        <v>113</v>
      </c>
      <c r="G80" s="269"/>
      <c r="H80" s="269"/>
      <c r="I80" s="269"/>
      <c r="J80" s="309"/>
      <c r="K80" s="309"/>
      <c r="L80" s="309"/>
      <c r="M80" s="309"/>
      <c r="N80" s="309"/>
      <c r="O80" s="309"/>
      <c r="P80" s="309"/>
      <c r="Q80" s="306">
        <f t="shared" ref="Q80:Q85" si="11">SUM(G80:P80)</f>
        <v>0</v>
      </c>
      <c r="R80" s="570"/>
    </row>
    <row r="81" spans="2:18" x14ac:dyDescent="0.2">
      <c r="B81" s="260" t="s">
        <v>1003</v>
      </c>
      <c r="C81" s="261"/>
      <c r="D81" s="261"/>
      <c r="E81" s="233"/>
      <c r="F81" s="234">
        <v>119</v>
      </c>
      <c r="G81" s="262">
        <f t="shared" ref="G81:N81" si="12">SUBTOTAL(9,G78:G80)</f>
        <v>0</v>
      </c>
      <c r="H81" s="262">
        <f t="shared" si="12"/>
        <v>0</v>
      </c>
      <c r="I81" s="262">
        <f t="shared" si="12"/>
        <v>0</v>
      </c>
      <c r="J81" s="262">
        <f t="shared" si="12"/>
        <v>0</v>
      </c>
      <c r="K81" s="262">
        <f t="shared" si="12"/>
        <v>0</v>
      </c>
      <c r="L81" s="262">
        <f t="shared" si="12"/>
        <v>0</v>
      </c>
      <c r="M81" s="262">
        <f t="shared" si="12"/>
        <v>0</v>
      </c>
      <c r="N81" s="262">
        <f t="shared" si="12"/>
        <v>0</v>
      </c>
      <c r="O81" s="262">
        <f>SUBTOTAL(9,O78:O80)</f>
        <v>0</v>
      </c>
      <c r="P81" s="262">
        <f>SUBTOTAL(9,P78:P80)</f>
        <v>0</v>
      </c>
      <c r="Q81" s="306">
        <f>SUM(G81:P81)</f>
        <v>0</v>
      </c>
      <c r="R81" s="570"/>
    </row>
    <row r="82" spans="2:18" x14ac:dyDescent="0.2">
      <c r="B82" s="781" t="s">
        <v>631</v>
      </c>
      <c r="C82" s="252"/>
      <c r="D82" s="253"/>
      <c r="E82" s="229"/>
      <c r="F82" s="211">
        <v>121</v>
      </c>
      <c r="G82" s="269"/>
      <c r="H82" s="269"/>
      <c r="I82" s="269"/>
      <c r="J82" s="309"/>
      <c r="K82" s="309"/>
      <c r="L82" s="309"/>
      <c r="M82" s="309"/>
      <c r="N82" s="309"/>
      <c r="O82" s="309"/>
      <c r="P82" s="309"/>
      <c r="Q82" s="306">
        <f t="shared" si="11"/>
        <v>0</v>
      </c>
      <c r="R82" s="570"/>
    </row>
    <row r="83" spans="2:18" x14ac:dyDescent="0.2">
      <c r="B83" s="781" t="s">
        <v>632</v>
      </c>
      <c r="C83" s="252"/>
      <c r="D83" s="253"/>
      <c r="E83" s="229"/>
      <c r="F83" s="211">
        <v>122</v>
      </c>
      <c r="G83" s="269"/>
      <c r="H83" s="269"/>
      <c r="I83" s="269"/>
      <c r="J83" s="309"/>
      <c r="K83" s="309"/>
      <c r="L83" s="309"/>
      <c r="M83" s="309"/>
      <c r="N83" s="309"/>
      <c r="O83" s="309"/>
      <c r="P83" s="309"/>
      <c r="Q83" s="306">
        <f>SUM(G83:P83)</f>
        <v>0</v>
      </c>
      <c r="R83" s="570"/>
    </row>
    <row r="84" spans="2:18" x14ac:dyDescent="0.2">
      <c r="B84" s="781" t="s">
        <v>633</v>
      </c>
      <c r="C84" s="252"/>
      <c r="D84" s="253"/>
      <c r="E84" s="229"/>
      <c r="F84" s="211">
        <v>123</v>
      </c>
      <c r="G84" s="269"/>
      <c r="H84" s="269"/>
      <c r="I84" s="269"/>
      <c r="J84" s="309"/>
      <c r="K84" s="309"/>
      <c r="L84" s="309"/>
      <c r="M84" s="309"/>
      <c r="N84" s="309"/>
      <c r="O84" s="309"/>
      <c r="P84" s="309"/>
      <c r="Q84" s="306">
        <f t="shared" si="11"/>
        <v>0</v>
      </c>
      <c r="R84" s="570"/>
    </row>
    <row r="85" spans="2:18" x14ac:dyDescent="0.2">
      <c r="B85" s="260" t="s">
        <v>1004</v>
      </c>
      <c r="C85" s="261"/>
      <c r="D85" s="261"/>
      <c r="E85" s="233"/>
      <c r="F85" s="234">
        <v>129</v>
      </c>
      <c r="G85" s="262">
        <f t="shared" ref="G85:N85" si="13">SUBTOTAL(9,G82:G84)</f>
        <v>0</v>
      </c>
      <c r="H85" s="262">
        <f t="shared" si="13"/>
        <v>0</v>
      </c>
      <c r="I85" s="262">
        <f t="shared" si="13"/>
        <v>0</v>
      </c>
      <c r="J85" s="262">
        <f t="shared" si="13"/>
        <v>0</v>
      </c>
      <c r="K85" s="262">
        <f t="shared" si="13"/>
        <v>0</v>
      </c>
      <c r="L85" s="262">
        <f t="shared" si="13"/>
        <v>0</v>
      </c>
      <c r="M85" s="262">
        <f t="shared" si="13"/>
        <v>0</v>
      </c>
      <c r="N85" s="262">
        <f t="shared" si="13"/>
        <v>0</v>
      </c>
      <c r="O85" s="262">
        <f>SUBTOTAL(9,O82:O84)</f>
        <v>0</v>
      </c>
      <c r="P85" s="262">
        <f>SUBTOTAL(9,P82:P84)</f>
        <v>0</v>
      </c>
      <c r="Q85" s="306">
        <f t="shared" si="11"/>
        <v>0</v>
      </c>
      <c r="R85" s="570"/>
    </row>
    <row r="86" spans="2:18" x14ac:dyDescent="0.2">
      <c r="B86" s="260" t="s">
        <v>1005</v>
      </c>
      <c r="C86" s="261"/>
      <c r="D86" s="261"/>
      <c r="E86" s="233"/>
      <c r="F86" s="234">
        <v>139</v>
      </c>
      <c r="G86" s="262">
        <f t="shared" ref="G86:M86" si="14">G81+G85</f>
        <v>0</v>
      </c>
      <c r="H86" s="262">
        <f t="shared" si="14"/>
        <v>0</v>
      </c>
      <c r="I86" s="262">
        <f t="shared" si="14"/>
        <v>0</v>
      </c>
      <c r="J86" s="262">
        <f t="shared" si="14"/>
        <v>0</v>
      </c>
      <c r="K86" s="262">
        <f t="shared" si="14"/>
        <v>0</v>
      </c>
      <c r="L86" s="262">
        <f t="shared" si="14"/>
        <v>0</v>
      </c>
      <c r="M86" s="262">
        <f t="shared" si="14"/>
        <v>0</v>
      </c>
      <c r="N86" s="262">
        <f>N81+N85</f>
        <v>0</v>
      </c>
      <c r="O86" s="262">
        <f>O81+O85</f>
        <v>0</v>
      </c>
      <c r="P86" s="262">
        <f>P81+P85</f>
        <v>0</v>
      </c>
      <c r="Q86" s="306">
        <f>SUM(G86:P86)</f>
        <v>0</v>
      </c>
      <c r="R86" s="570"/>
    </row>
    <row r="87" spans="2:18" x14ac:dyDescent="0.2">
      <c r="F87" s="191"/>
      <c r="G87" s="263"/>
      <c r="H87" s="263"/>
      <c r="I87" s="263"/>
      <c r="J87" s="263"/>
      <c r="K87" s="189"/>
      <c r="L87" s="189"/>
      <c r="M87" s="189"/>
      <c r="N87" s="189"/>
      <c r="O87" s="189"/>
      <c r="P87" s="189"/>
      <c r="Q87" s="189"/>
    </row>
    <row r="88" spans="2:18" x14ac:dyDescent="0.2">
      <c r="B88" s="260" t="s">
        <v>1006</v>
      </c>
      <c r="C88" s="261"/>
      <c r="D88" s="261"/>
      <c r="E88" s="233"/>
      <c r="F88" s="234">
        <v>149</v>
      </c>
      <c r="G88" s="262">
        <f t="shared" ref="G88:M88" si="15">SUM(G75,G86)</f>
        <v>0</v>
      </c>
      <c r="H88" s="262">
        <f t="shared" si="15"/>
        <v>0</v>
      </c>
      <c r="I88" s="262">
        <f t="shared" si="15"/>
        <v>0</v>
      </c>
      <c r="J88" s="262">
        <f t="shared" si="15"/>
        <v>0</v>
      </c>
      <c r="K88" s="262">
        <f t="shared" si="15"/>
        <v>0</v>
      </c>
      <c r="L88" s="262">
        <f t="shared" si="15"/>
        <v>0</v>
      </c>
      <c r="M88" s="262">
        <f t="shared" si="15"/>
        <v>0</v>
      </c>
      <c r="N88" s="262">
        <f>SUM(N75,N86)</f>
        <v>0</v>
      </c>
      <c r="O88" s="262">
        <f>SUM(O75,O86)</f>
        <v>0</v>
      </c>
      <c r="P88" s="262">
        <f>SUM(P75,P86)</f>
        <v>0</v>
      </c>
      <c r="Q88" s="262">
        <f>SUM(Q75,Q86)</f>
        <v>0</v>
      </c>
      <c r="R88" s="570"/>
    </row>
    <row r="90" spans="2:18" ht="12.75" customHeight="1" x14ac:dyDescent="0.2">
      <c r="B90" s="225"/>
      <c r="C90" s="189"/>
      <c r="F90" s="619"/>
      <c r="G90" s="569" t="s">
        <v>1504</v>
      </c>
      <c r="H90" s="569" t="s">
        <v>1504</v>
      </c>
      <c r="I90" s="569" t="s">
        <v>1504</v>
      </c>
      <c r="J90" s="569" t="s">
        <v>1504</v>
      </c>
      <c r="K90" s="569" t="s">
        <v>1504</v>
      </c>
      <c r="L90" s="569" t="s">
        <v>1504</v>
      </c>
      <c r="M90" s="569" t="s">
        <v>1504</v>
      </c>
      <c r="N90" s="569" t="s">
        <v>1504</v>
      </c>
      <c r="O90" s="569" t="s">
        <v>1504</v>
      </c>
      <c r="P90" s="569" t="s">
        <v>1504</v>
      </c>
      <c r="Q90" s="569" t="s">
        <v>1504</v>
      </c>
      <c r="R90" s="925"/>
    </row>
    <row r="91" spans="2:18" ht="25.5" x14ac:dyDescent="0.2">
      <c r="B91" s="225"/>
      <c r="C91" s="189"/>
      <c r="F91" s="619"/>
      <c r="G91" s="396" t="s">
        <v>991</v>
      </c>
      <c r="H91" s="305" t="s">
        <v>992</v>
      </c>
      <c r="I91" s="305" t="s">
        <v>993</v>
      </c>
      <c r="J91" s="305" t="s">
        <v>994</v>
      </c>
      <c r="K91" s="305" t="s">
        <v>383</v>
      </c>
      <c r="L91" s="305" t="s">
        <v>1680</v>
      </c>
      <c r="M91" s="305" t="s">
        <v>1681</v>
      </c>
      <c r="N91" s="305" t="s">
        <v>1682</v>
      </c>
      <c r="O91" s="305" t="s">
        <v>1683</v>
      </c>
      <c r="P91" s="305" t="s">
        <v>1684</v>
      </c>
      <c r="Q91" s="305" t="s">
        <v>1685</v>
      </c>
      <c r="R91" s="926"/>
    </row>
    <row r="92" spans="2:18" x14ac:dyDescent="0.2">
      <c r="B92" s="264" t="s">
        <v>1000</v>
      </c>
      <c r="C92" s="247"/>
      <c r="D92" s="247"/>
      <c r="E92" s="247"/>
      <c r="F92" s="729"/>
      <c r="G92" s="731"/>
      <c r="H92" s="731"/>
      <c r="I92" s="731"/>
      <c r="J92" s="731"/>
      <c r="K92" s="731"/>
      <c r="L92" s="731"/>
      <c r="M92" s="731"/>
      <c r="N92" s="731"/>
      <c r="O92" s="731"/>
      <c r="P92" s="731"/>
      <c r="Q92" s="731"/>
      <c r="R92" s="729"/>
    </row>
    <row r="93" spans="2:18" x14ac:dyDescent="0.2">
      <c r="B93" s="778" t="s">
        <v>710</v>
      </c>
      <c r="C93" s="252"/>
      <c r="D93" s="253"/>
      <c r="E93" s="229"/>
      <c r="F93" s="211">
        <v>151</v>
      </c>
      <c r="G93" s="306">
        <f>SUBTOTAL(9,G94:G105)</f>
        <v>0</v>
      </c>
      <c r="H93" s="306">
        <f t="shared" ref="H93:M93" si="16">SUBTOTAL(9,H94:H105)</f>
        <v>0</v>
      </c>
      <c r="I93" s="306">
        <f t="shared" si="16"/>
        <v>0</v>
      </c>
      <c r="J93" s="306">
        <f t="shared" si="16"/>
        <v>0</v>
      </c>
      <c r="K93" s="306">
        <f t="shared" si="16"/>
        <v>0</v>
      </c>
      <c r="L93" s="306">
        <f t="shared" si="16"/>
        <v>0</v>
      </c>
      <c r="M93" s="306">
        <f t="shared" si="16"/>
        <v>0</v>
      </c>
      <c r="N93" s="306">
        <f>SUBTOTAL(9,N94:N105)</f>
        <v>0</v>
      </c>
      <c r="O93" s="570"/>
      <c r="P93" s="570"/>
      <c r="Q93" s="306">
        <f>SUM(G93:P93)</f>
        <v>0</v>
      </c>
      <c r="R93" s="570"/>
    </row>
    <row r="94" spans="2:18" x14ac:dyDescent="0.2">
      <c r="B94" s="255" t="s">
        <v>1252</v>
      </c>
      <c r="C94" s="252"/>
      <c r="D94" s="253"/>
      <c r="E94" s="229"/>
      <c r="F94" s="211">
        <v>152</v>
      </c>
      <c r="G94" s="94">
        <f>G10-G52</f>
        <v>0</v>
      </c>
      <c r="H94" s="94">
        <f t="shared" ref="H94:N94" si="17">H10-H52</f>
        <v>0</v>
      </c>
      <c r="I94" s="94">
        <f t="shared" si="17"/>
        <v>0</v>
      </c>
      <c r="J94" s="94">
        <f t="shared" si="17"/>
        <v>0</v>
      </c>
      <c r="K94" s="94">
        <f t="shared" si="17"/>
        <v>0</v>
      </c>
      <c r="L94" s="94">
        <f t="shared" si="17"/>
        <v>0</v>
      </c>
      <c r="M94" s="94">
        <f t="shared" si="17"/>
        <v>0</v>
      </c>
      <c r="N94" s="94">
        <f t="shared" si="17"/>
        <v>0</v>
      </c>
      <c r="O94" s="570"/>
      <c r="P94" s="570"/>
      <c r="Q94" s="306">
        <f t="shared" ref="Q94:Q116" si="18">SUM(G94:P94)</f>
        <v>0</v>
      </c>
      <c r="R94" s="570"/>
    </row>
    <row r="95" spans="2:18" x14ac:dyDescent="0.2">
      <c r="B95" s="255" t="s">
        <v>1253</v>
      </c>
      <c r="C95" s="252"/>
      <c r="D95" s="253"/>
      <c r="E95" s="229"/>
      <c r="F95" s="211">
        <v>153</v>
      </c>
      <c r="G95" s="94">
        <f t="shared" ref="G95:N110" si="19">G11-G53</f>
        <v>0</v>
      </c>
      <c r="H95" s="94">
        <f t="shared" si="19"/>
        <v>0</v>
      </c>
      <c r="I95" s="94">
        <f t="shared" si="19"/>
        <v>0</v>
      </c>
      <c r="J95" s="94">
        <f t="shared" si="19"/>
        <v>0</v>
      </c>
      <c r="K95" s="94">
        <f t="shared" si="19"/>
        <v>0</v>
      </c>
      <c r="L95" s="94">
        <f t="shared" si="19"/>
        <v>0</v>
      </c>
      <c r="M95" s="94">
        <f t="shared" si="19"/>
        <v>0</v>
      </c>
      <c r="N95" s="94">
        <f t="shared" si="19"/>
        <v>0</v>
      </c>
      <c r="O95" s="570"/>
      <c r="P95" s="570"/>
      <c r="Q95" s="306">
        <f t="shared" si="18"/>
        <v>0</v>
      </c>
      <c r="R95" s="570"/>
    </row>
    <row r="96" spans="2:18" x14ac:dyDescent="0.2">
      <c r="B96" s="255" t="s">
        <v>1254</v>
      </c>
      <c r="C96" s="252"/>
      <c r="D96" s="253"/>
      <c r="E96" s="229"/>
      <c r="F96" s="211">
        <v>154</v>
      </c>
      <c r="G96" s="94">
        <f t="shared" si="19"/>
        <v>0</v>
      </c>
      <c r="H96" s="94">
        <f t="shared" si="19"/>
        <v>0</v>
      </c>
      <c r="I96" s="94">
        <f t="shared" si="19"/>
        <v>0</v>
      </c>
      <c r="J96" s="94">
        <f t="shared" si="19"/>
        <v>0</v>
      </c>
      <c r="K96" s="94">
        <f t="shared" si="19"/>
        <v>0</v>
      </c>
      <c r="L96" s="94">
        <f t="shared" si="19"/>
        <v>0</v>
      </c>
      <c r="M96" s="94">
        <f t="shared" si="19"/>
        <v>0</v>
      </c>
      <c r="N96" s="94">
        <f t="shared" si="19"/>
        <v>0</v>
      </c>
      <c r="O96" s="570"/>
      <c r="P96" s="570"/>
      <c r="Q96" s="306">
        <f t="shared" si="18"/>
        <v>0</v>
      </c>
      <c r="R96" s="570"/>
    </row>
    <row r="97" spans="2:18" x14ac:dyDescent="0.2">
      <c r="B97" s="255" t="s">
        <v>1255</v>
      </c>
      <c r="C97" s="252"/>
      <c r="D97" s="253"/>
      <c r="E97" s="229"/>
      <c r="F97" s="211">
        <v>155</v>
      </c>
      <c r="G97" s="94">
        <f t="shared" si="19"/>
        <v>0</v>
      </c>
      <c r="H97" s="94">
        <f t="shared" si="19"/>
        <v>0</v>
      </c>
      <c r="I97" s="94">
        <f t="shared" si="19"/>
        <v>0</v>
      </c>
      <c r="J97" s="94">
        <f t="shared" si="19"/>
        <v>0</v>
      </c>
      <c r="K97" s="94">
        <f t="shared" si="19"/>
        <v>0</v>
      </c>
      <c r="L97" s="94">
        <f t="shared" si="19"/>
        <v>0</v>
      </c>
      <c r="M97" s="94">
        <f t="shared" si="19"/>
        <v>0</v>
      </c>
      <c r="N97" s="94">
        <f t="shared" si="19"/>
        <v>0</v>
      </c>
      <c r="O97" s="570"/>
      <c r="P97" s="570"/>
      <c r="Q97" s="306">
        <f t="shared" si="18"/>
        <v>0</v>
      </c>
      <c r="R97" s="570"/>
    </row>
    <row r="98" spans="2:18" x14ac:dyDescent="0.2">
      <c r="B98" s="255" t="s">
        <v>1256</v>
      </c>
      <c r="C98" s="252"/>
      <c r="D98" s="253"/>
      <c r="E98" s="229"/>
      <c r="F98" s="211">
        <v>156</v>
      </c>
      <c r="G98" s="94">
        <f t="shared" si="19"/>
        <v>0</v>
      </c>
      <c r="H98" s="94">
        <f t="shared" si="19"/>
        <v>0</v>
      </c>
      <c r="I98" s="94">
        <f t="shared" si="19"/>
        <v>0</v>
      </c>
      <c r="J98" s="94">
        <f t="shared" si="19"/>
        <v>0</v>
      </c>
      <c r="K98" s="94">
        <f t="shared" si="19"/>
        <v>0</v>
      </c>
      <c r="L98" s="94">
        <f t="shared" si="19"/>
        <v>0</v>
      </c>
      <c r="M98" s="94">
        <f t="shared" si="19"/>
        <v>0</v>
      </c>
      <c r="N98" s="94">
        <f t="shared" si="19"/>
        <v>0</v>
      </c>
      <c r="O98" s="570"/>
      <c r="P98" s="570"/>
      <c r="Q98" s="306">
        <f t="shared" si="18"/>
        <v>0</v>
      </c>
      <c r="R98" s="570"/>
    </row>
    <row r="99" spans="2:18" x14ac:dyDescent="0.2">
      <c r="B99" s="255" t="s">
        <v>1257</v>
      </c>
      <c r="C99" s="252"/>
      <c r="D99" s="253"/>
      <c r="E99" s="229"/>
      <c r="F99" s="211">
        <v>157</v>
      </c>
      <c r="G99" s="94">
        <f t="shared" si="19"/>
        <v>0</v>
      </c>
      <c r="H99" s="94">
        <f t="shared" si="19"/>
        <v>0</v>
      </c>
      <c r="I99" s="94">
        <f t="shared" si="19"/>
        <v>0</v>
      </c>
      <c r="J99" s="94">
        <f t="shared" si="19"/>
        <v>0</v>
      </c>
      <c r="K99" s="94">
        <f t="shared" si="19"/>
        <v>0</v>
      </c>
      <c r="L99" s="94">
        <f t="shared" si="19"/>
        <v>0</v>
      </c>
      <c r="M99" s="94">
        <f t="shared" si="19"/>
        <v>0</v>
      </c>
      <c r="N99" s="94">
        <f t="shared" si="19"/>
        <v>0</v>
      </c>
      <c r="O99" s="570"/>
      <c r="P99" s="570"/>
      <c r="Q99" s="306">
        <f t="shared" si="18"/>
        <v>0</v>
      </c>
      <c r="R99" s="570"/>
    </row>
    <row r="100" spans="2:18" x14ac:dyDescent="0.2">
      <c r="B100" s="255" t="s">
        <v>1258</v>
      </c>
      <c r="C100" s="252"/>
      <c r="D100" s="253"/>
      <c r="E100" s="229"/>
      <c r="F100" s="211">
        <v>158</v>
      </c>
      <c r="G100" s="94">
        <f t="shared" si="19"/>
        <v>0</v>
      </c>
      <c r="H100" s="94">
        <f t="shared" si="19"/>
        <v>0</v>
      </c>
      <c r="I100" s="94">
        <f t="shared" si="19"/>
        <v>0</v>
      </c>
      <c r="J100" s="94">
        <f t="shared" si="19"/>
        <v>0</v>
      </c>
      <c r="K100" s="94">
        <f t="shared" si="19"/>
        <v>0</v>
      </c>
      <c r="L100" s="94">
        <f t="shared" si="19"/>
        <v>0</v>
      </c>
      <c r="M100" s="94">
        <f t="shared" si="19"/>
        <v>0</v>
      </c>
      <c r="N100" s="94">
        <f t="shared" si="19"/>
        <v>0</v>
      </c>
      <c r="O100" s="570"/>
      <c r="P100" s="570"/>
      <c r="Q100" s="306">
        <f t="shared" si="18"/>
        <v>0</v>
      </c>
      <c r="R100" s="570"/>
    </row>
    <row r="101" spans="2:18" x14ac:dyDescent="0.2">
      <c r="B101" s="255" t="s">
        <v>1259</v>
      </c>
      <c r="C101" s="252"/>
      <c r="D101" s="253"/>
      <c r="E101" s="229"/>
      <c r="F101" s="211">
        <v>159</v>
      </c>
      <c r="G101" s="94">
        <f t="shared" si="19"/>
        <v>0</v>
      </c>
      <c r="H101" s="94">
        <f t="shared" si="19"/>
        <v>0</v>
      </c>
      <c r="I101" s="94">
        <f t="shared" si="19"/>
        <v>0</v>
      </c>
      <c r="J101" s="94">
        <f t="shared" si="19"/>
        <v>0</v>
      </c>
      <c r="K101" s="94">
        <f t="shared" si="19"/>
        <v>0</v>
      </c>
      <c r="L101" s="94">
        <f t="shared" si="19"/>
        <v>0</v>
      </c>
      <c r="M101" s="94">
        <f t="shared" si="19"/>
        <v>0</v>
      </c>
      <c r="N101" s="94">
        <f t="shared" si="19"/>
        <v>0</v>
      </c>
      <c r="O101" s="570"/>
      <c r="P101" s="570"/>
      <c r="Q101" s="306">
        <f t="shared" si="18"/>
        <v>0</v>
      </c>
      <c r="R101" s="570"/>
    </row>
    <row r="102" spans="2:18" x14ac:dyDescent="0.2">
      <c r="B102" s="255" t="s">
        <v>1260</v>
      </c>
      <c r="C102" s="252"/>
      <c r="D102" s="253"/>
      <c r="E102" s="229"/>
      <c r="F102" s="211">
        <v>160</v>
      </c>
      <c r="G102" s="94">
        <f t="shared" si="19"/>
        <v>0</v>
      </c>
      <c r="H102" s="94">
        <f t="shared" si="19"/>
        <v>0</v>
      </c>
      <c r="I102" s="94">
        <f t="shared" si="19"/>
        <v>0</v>
      </c>
      <c r="J102" s="94">
        <f t="shared" si="19"/>
        <v>0</v>
      </c>
      <c r="K102" s="94">
        <f t="shared" si="19"/>
        <v>0</v>
      </c>
      <c r="L102" s="94">
        <f t="shared" si="19"/>
        <v>0</v>
      </c>
      <c r="M102" s="94">
        <f t="shared" si="19"/>
        <v>0</v>
      </c>
      <c r="N102" s="94">
        <f t="shared" si="19"/>
        <v>0</v>
      </c>
      <c r="O102" s="570"/>
      <c r="P102" s="570"/>
      <c r="Q102" s="306">
        <f t="shared" si="18"/>
        <v>0</v>
      </c>
      <c r="R102" s="570"/>
    </row>
    <row r="103" spans="2:18" x14ac:dyDescent="0.2">
      <c r="B103" s="255" t="s">
        <v>1261</v>
      </c>
      <c r="C103" s="252"/>
      <c r="D103" s="253"/>
      <c r="E103" s="229"/>
      <c r="F103" s="211">
        <v>161</v>
      </c>
      <c r="G103" s="94">
        <f t="shared" si="19"/>
        <v>0</v>
      </c>
      <c r="H103" s="94">
        <f t="shared" si="19"/>
        <v>0</v>
      </c>
      <c r="I103" s="94">
        <f t="shared" si="19"/>
        <v>0</v>
      </c>
      <c r="J103" s="94">
        <f t="shared" si="19"/>
        <v>0</v>
      </c>
      <c r="K103" s="94">
        <f t="shared" si="19"/>
        <v>0</v>
      </c>
      <c r="L103" s="94">
        <f t="shared" si="19"/>
        <v>0</v>
      </c>
      <c r="M103" s="94">
        <f t="shared" si="19"/>
        <v>0</v>
      </c>
      <c r="N103" s="94">
        <f t="shared" si="19"/>
        <v>0</v>
      </c>
      <c r="O103" s="570"/>
      <c r="P103" s="570"/>
      <c r="Q103" s="306">
        <f t="shared" si="18"/>
        <v>0</v>
      </c>
      <c r="R103" s="570"/>
    </row>
    <row r="104" spans="2:18" x14ac:dyDescent="0.2">
      <c r="B104" s="255" t="s">
        <v>1262</v>
      </c>
      <c r="C104" s="252"/>
      <c r="D104" s="253"/>
      <c r="E104" s="229"/>
      <c r="F104" s="211">
        <v>162</v>
      </c>
      <c r="G104" s="94">
        <f t="shared" si="19"/>
        <v>0</v>
      </c>
      <c r="H104" s="94">
        <f t="shared" si="19"/>
        <v>0</v>
      </c>
      <c r="I104" s="94">
        <f t="shared" si="19"/>
        <v>0</v>
      </c>
      <c r="J104" s="94">
        <f t="shared" si="19"/>
        <v>0</v>
      </c>
      <c r="K104" s="94">
        <f t="shared" si="19"/>
        <v>0</v>
      </c>
      <c r="L104" s="94">
        <f t="shared" si="19"/>
        <v>0</v>
      </c>
      <c r="M104" s="94">
        <f t="shared" si="19"/>
        <v>0</v>
      </c>
      <c r="N104" s="94">
        <f t="shared" si="19"/>
        <v>0</v>
      </c>
      <c r="O104" s="570"/>
      <c r="P104" s="570"/>
      <c r="Q104" s="306">
        <f t="shared" si="18"/>
        <v>0</v>
      </c>
      <c r="R104" s="570"/>
    </row>
    <row r="105" spans="2:18" x14ac:dyDescent="0.2">
      <c r="B105" s="255" t="s">
        <v>1263</v>
      </c>
      <c r="C105" s="252"/>
      <c r="D105" s="253"/>
      <c r="E105" s="229"/>
      <c r="F105" s="211">
        <v>163</v>
      </c>
      <c r="G105" s="94">
        <f t="shared" si="19"/>
        <v>0</v>
      </c>
      <c r="H105" s="94">
        <f t="shared" si="19"/>
        <v>0</v>
      </c>
      <c r="I105" s="94">
        <f t="shared" si="19"/>
        <v>0</v>
      </c>
      <c r="J105" s="94">
        <f t="shared" si="19"/>
        <v>0</v>
      </c>
      <c r="K105" s="94">
        <f t="shared" si="19"/>
        <v>0</v>
      </c>
      <c r="L105" s="94">
        <f t="shared" si="19"/>
        <v>0</v>
      </c>
      <c r="M105" s="94">
        <f t="shared" si="19"/>
        <v>0</v>
      </c>
      <c r="N105" s="94">
        <f t="shared" si="19"/>
        <v>0</v>
      </c>
      <c r="O105" s="570"/>
      <c r="P105" s="570"/>
      <c r="Q105" s="306">
        <f t="shared" si="18"/>
        <v>0</v>
      </c>
      <c r="R105" s="570"/>
    </row>
    <row r="106" spans="2:18" x14ac:dyDescent="0.2">
      <c r="B106" s="778" t="s">
        <v>1349</v>
      </c>
      <c r="C106" s="252"/>
      <c r="D106" s="253"/>
      <c r="E106" s="229"/>
      <c r="F106" s="211">
        <v>164</v>
      </c>
      <c r="G106" s="94">
        <f t="shared" si="19"/>
        <v>0</v>
      </c>
      <c r="H106" s="94">
        <f t="shared" si="19"/>
        <v>0</v>
      </c>
      <c r="I106" s="94">
        <f t="shared" si="19"/>
        <v>0</v>
      </c>
      <c r="J106" s="94">
        <f t="shared" si="19"/>
        <v>0</v>
      </c>
      <c r="K106" s="94">
        <f t="shared" si="19"/>
        <v>0</v>
      </c>
      <c r="L106" s="94">
        <f t="shared" si="19"/>
        <v>0</v>
      </c>
      <c r="M106" s="94">
        <f t="shared" si="19"/>
        <v>0</v>
      </c>
      <c r="N106" s="94">
        <f t="shared" si="19"/>
        <v>0</v>
      </c>
      <c r="O106" s="570"/>
      <c r="P106" s="570"/>
      <c r="Q106" s="306">
        <f t="shared" si="18"/>
        <v>0</v>
      </c>
      <c r="R106" s="570"/>
    </row>
    <row r="107" spans="2:18" x14ac:dyDescent="0.2">
      <c r="B107" s="778" t="s">
        <v>849</v>
      </c>
      <c r="C107" s="252"/>
      <c r="D107" s="253"/>
      <c r="E107" s="229"/>
      <c r="F107" s="211">
        <v>165</v>
      </c>
      <c r="G107" s="94">
        <f t="shared" si="19"/>
        <v>0</v>
      </c>
      <c r="H107" s="94">
        <f t="shared" si="19"/>
        <v>0</v>
      </c>
      <c r="I107" s="94">
        <f t="shared" si="19"/>
        <v>0</v>
      </c>
      <c r="J107" s="94">
        <f t="shared" si="19"/>
        <v>0</v>
      </c>
      <c r="K107" s="94">
        <f t="shared" si="19"/>
        <v>0</v>
      </c>
      <c r="L107" s="94">
        <f t="shared" si="19"/>
        <v>0</v>
      </c>
      <c r="M107" s="94">
        <f t="shared" si="19"/>
        <v>0</v>
      </c>
      <c r="N107" s="94">
        <f t="shared" si="19"/>
        <v>0</v>
      </c>
      <c r="O107" s="570"/>
      <c r="P107" s="570"/>
      <c r="Q107" s="306">
        <f t="shared" si="18"/>
        <v>0</v>
      </c>
      <c r="R107" s="570"/>
    </row>
    <row r="108" spans="2:18" x14ac:dyDescent="0.2">
      <c r="B108" s="778" t="s">
        <v>1365</v>
      </c>
      <c r="C108" s="252"/>
      <c r="D108" s="253"/>
      <c r="E108" s="229"/>
      <c r="F108" s="211">
        <v>166</v>
      </c>
      <c r="G108" s="94">
        <f t="shared" si="19"/>
        <v>0</v>
      </c>
      <c r="H108" s="94">
        <f t="shared" si="19"/>
        <v>0</v>
      </c>
      <c r="I108" s="94">
        <f t="shared" si="19"/>
        <v>0</v>
      </c>
      <c r="J108" s="94">
        <f t="shared" si="19"/>
        <v>0</v>
      </c>
      <c r="K108" s="94">
        <f t="shared" si="19"/>
        <v>0</v>
      </c>
      <c r="L108" s="94">
        <f t="shared" si="19"/>
        <v>0</v>
      </c>
      <c r="M108" s="94">
        <f t="shared" si="19"/>
        <v>0</v>
      </c>
      <c r="N108" s="94">
        <f t="shared" si="19"/>
        <v>0</v>
      </c>
      <c r="O108" s="570"/>
      <c r="P108" s="570"/>
      <c r="Q108" s="306">
        <f t="shared" si="18"/>
        <v>0</v>
      </c>
      <c r="R108" s="570"/>
    </row>
    <row r="109" spans="2:18" x14ac:dyDescent="0.2">
      <c r="B109" s="778" t="s">
        <v>1366</v>
      </c>
      <c r="C109" s="252"/>
      <c r="D109" s="253"/>
      <c r="E109" s="229"/>
      <c r="F109" s="211">
        <v>167</v>
      </c>
      <c r="G109" s="94">
        <f t="shared" si="19"/>
        <v>0</v>
      </c>
      <c r="H109" s="94">
        <f t="shared" si="19"/>
        <v>0</v>
      </c>
      <c r="I109" s="94">
        <f t="shared" si="19"/>
        <v>0</v>
      </c>
      <c r="J109" s="94">
        <f t="shared" si="19"/>
        <v>0</v>
      </c>
      <c r="K109" s="94">
        <f t="shared" si="19"/>
        <v>0</v>
      </c>
      <c r="L109" s="94">
        <f t="shared" si="19"/>
        <v>0</v>
      </c>
      <c r="M109" s="94">
        <f t="shared" si="19"/>
        <v>0</v>
      </c>
      <c r="N109" s="94">
        <f t="shared" si="19"/>
        <v>0</v>
      </c>
      <c r="O109" s="570"/>
      <c r="P109" s="570"/>
      <c r="Q109" s="306">
        <f t="shared" si="18"/>
        <v>0</v>
      </c>
      <c r="R109" s="570"/>
    </row>
    <row r="110" spans="2:18" x14ac:dyDescent="0.2">
      <c r="B110" s="778" t="s">
        <v>1367</v>
      </c>
      <c r="C110" s="252"/>
      <c r="D110" s="253"/>
      <c r="E110" s="229"/>
      <c r="F110" s="211">
        <v>168</v>
      </c>
      <c r="G110" s="94">
        <f t="shared" si="19"/>
        <v>0</v>
      </c>
      <c r="H110" s="94">
        <f t="shared" si="19"/>
        <v>0</v>
      </c>
      <c r="I110" s="94">
        <f t="shared" si="19"/>
        <v>0</v>
      </c>
      <c r="J110" s="94">
        <f t="shared" si="19"/>
        <v>0</v>
      </c>
      <c r="K110" s="94">
        <f t="shared" si="19"/>
        <v>0</v>
      </c>
      <c r="L110" s="94">
        <f t="shared" si="19"/>
        <v>0</v>
      </c>
      <c r="M110" s="94">
        <f t="shared" si="19"/>
        <v>0</v>
      </c>
      <c r="N110" s="94">
        <f t="shared" si="19"/>
        <v>0</v>
      </c>
      <c r="O110" s="570"/>
      <c r="P110" s="570"/>
      <c r="Q110" s="306">
        <f t="shared" si="18"/>
        <v>0</v>
      </c>
      <c r="R110" s="570"/>
    </row>
    <row r="111" spans="2:18" x14ac:dyDescent="0.2">
      <c r="B111" s="778" t="s">
        <v>1368</v>
      </c>
      <c r="C111" s="252"/>
      <c r="D111" s="253"/>
      <c r="E111" s="229"/>
      <c r="F111" s="211">
        <v>169</v>
      </c>
      <c r="G111" s="94">
        <f t="shared" ref="G111:N116" si="20">G27-G69</f>
        <v>0</v>
      </c>
      <c r="H111" s="94">
        <f t="shared" si="20"/>
        <v>0</v>
      </c>
      <c r="I111" s="94">
        <f t="shared" si="20"/>
        <v>0</v>
      </c>
      <c r="J111" s="94">
        <f t="shared" si="20"/>
        <v>0</v>
      </c>
      <c r="K111" s="94">
        <f t="shared" si="20"/>
        <v>0</v>
      </c>
      <c r="L111" s="94">
        <f t="shared" si="20"/>
        <v>0</v>
      </c>
      <c r="M111" s="94">
        <f t="shared" si="20"/>
        <v>0</v>
      </c>
      <c r="N111" s="94">
        <f t="shared" si="20"/>
        <v>0</v>
      </c>
      <c r="O111" s="570"/>
      <c r="P111" s="570"/>
      <c r="Q111" s="306">
        <f t="shared" si="18"/>
        <v>0</v>
      </c>
      <c r="R111" s="570"/>
    </row>
    <row r="112" spans="2:18" x14ac:dyDescent="0.2">
      <c r="B112" s="778" t="s">
        <v>1369</v>
      </c>
      <c r="C112" s="252"/>
      <c r="D112" s="253"/>
      <c r="E112" s="229"/>
      <c r="F112" s="211">
        <v>170</v>
      </c>
      <c r="G112" s="94">
        <f t="shared" si="20"/>
        <v>0</v>
      </c>
      <c r="H112" s="94">
        <f t="shared" si="20"/>
        <v>0</v>
      </c>
      <c r="I112" s="94">
        <f t="shared" si="20"/>
        <v>0</v>
      </c>
      <c r="J112" s="94">
        <f t="shared" si="20"/>
        <v>0</v>
      </c>
      <c r="K112" s="94">
        <f t="shared" si="20"/>
        <v>0</v>
      </c>
      <c r="L112" s="94">
        <f t="shared" si="20"/>
        <v>0</v>
      </c>
      <c r="M112" s="94">
        <f t="shared" si="20"/>
        <v>0</v>
      </c>
      <c r="N112" s="94">
        <f t="shared" si="20"/>
        <v>0</v>
      </c>
      <c r="O112" s="570"/>
      <c r="P112" s="570"/>
      <c r="Q112" s="306">
        <f t="shared" si="18"/>
        <v>0</v>
      </c>
      <c r="R112" s="570"/>
    </row>
    <row r="113" spans="2:18" x14ac:dyDescent="0.2">
      <c r="B113" s="778" t="s">
        <v>1370</v>
      </c>
      <c r="C113" s="252"/>
      <c r="D113" s="253"/>
      <c r="E113" s="229"/>
      <c r="F113" s="211">
        <v>171</v>
      </c>
      <c r="G113" s="94">
        <f t="shared" si="20"/>
        <v>0</v>
      </c>
      <c r="H113" s="94">
        <f t="shared" si="20"/>
        <v>0</v>
      </c>
      <c r="I113" s="94">
        <f t="shared" si="20"/>
        <v>0</v>
      </c>
      <c r="J113" s="94">
        <f t="shared" si="20"/>
        <v>0</v>
      </c>
      <c r="K113" s="94">
        <f t="shared" si="20"/>
        <v>0</v>
      </c>
      <c r="L113" s="94">
        <f t="shared" si="20"/>
        <v>0</v>
      </c>
      <c r="M113" s="94">
        <f t="shared" si="20"/>
        <v>0</v>
      </c>
      <c r="N113" s="94">
        <f t="shared" si="20"/>
        <v>0</v>
      </c>
      <c r="O113" s="570"/>
      <c r="P113" s="570"/>
      <c r="Q113" s="306">
        <f t="shared" si="18"/>
        <v>0</v>
      </c>
      <c r="R113" s="570"/>
    </row>
    <row r="114" spans="2:18" x14ac:dyDescent="0.2">
      <c r="B114" s="778" t="s">
        <v>1373</v>
      </c>
      <c r="C114" s="252"/>
      <c r="D114" s="253"/>
      <c r="E114" s="229"/>
      <c r="F114" s="211">
        <v>172</v>
      </c>
      <c r="G114" s="94">
        <f t="shared" si="20"/>
        <v>0</v>
      </c>
      <c r="H114" s="94">
        <f t="shared" si="20"/>
        <v>0</v>
      </c>
      <c r="I114" s="94">
        <f t="shared" si="20"/>
        <v>0</v>
      </c>
      <c r="J114" s="94">
        <f t="shared" si="20"/>
        <v>0</v>
      </c>
      <c r="K114" s="94">
        <f t="shared" si="20"/>
        <v>0</v>
      </c>
      <c r="L114" s="94">
        <f t="shared" si="20"/>
        <v>0</v>
      </c>
      <c r="M114" s="94">
        <f t="shared" si="20"/>
        <v>0</v>
      </c>
      <c r="N114" s="94">
        <f t="shared" si="20"/>
        <v>0</v>
      </c>
      <c r="O114" s="570"/>
      <c r="P114" s="570"/>
      <c r="Q114" s="306">
        <f t="shared" si="18"/>
        <v>0</v>
      </c>
      <c r="R114" s="570"/>
    </row>
    <row r="115" spans="2:18" x14ac:dyDescent="0.2">
      <c r="B115" s="778" t="s">
        <v>1374</v>
      </c>
      <c r="C115" s="252"/>
      <c r="D115" s="253"/>
      <c r="E115" s="229"/>
      <c r="F115" s="211">
        <v>173</v>
      </c>
      <c r="G115" s="94">
        <f t="shared" si="20"/>
        <v>0</v>
      </c>
      <c r="H115" s="94">
        <f t="shared" si="20"/>
        <v>0</v>
      </c>
      <c r="I115" s="94">
        <f t="shared" si="20"/>
        <v>0</v>
      </c>
      <c r="J115" s="94">
        <f t="shared" si="20"/>
        <v>0</v>
      </c>
      <c r="K115" s="94">
        <f t="shared" si="20"/>
        <v>0</v>
      </c>
      <c r="L115" s="94">
        <f t="shared" si="20"/>
        <v>0</v>
      </c>
      <c r="M115" s="94">
        <f t="shared" si="20"/>
        <v>0</v>
      </c>
      <c r="N115" s="94">
        <f t="shared" si="20"/>
        <v>0</v>
      </c>
      <c r="O115" s="570"/>
      <c r="P115" s="570"/>
      <c r="Q115" s="306">
        <f t="shared" si="18"/>
        <v>0</v>
      </c>
      <c r="R115" s="570"/>
    </row>
    <row r="116" spans="2:18" x14ac:dyDescent="0.2">
      <c r="B116" s="779" t="s">
        <v>848</v>
      </c>
      <c r="C116" s="257"/>
      <c r="D116" s="258"/>
      <c r="E116" s="259"/>
      <c r="F116" s="211">
        <v>174</v>
      </c>
      <c r="G116" s="94">
        <f t="shared" si="20"/>
        <v>0</v>
      </c>
      <c r="H116" s="94">
        <f t="shared" si="20"/>
        <v>0</v>
      </c>
      <c r="I116" s="94">
        <f t="shared" si="20"/>
        <v>0</v>
      </c>
      <c r="J116" s="94">
        <f t="shared" si="20"/>
        <v>0</v>
      </c>
      <c r="K116" s="94">
        <f t="shared" si="20"/>
        <v>0</v>
      </c>
      <c r="L116" s="94">
        <f t="shared" si="20"/>
        <v>0</v>
      </c>
      <c r="M116" s="94">
        <f t="shared" si="20"/>
        <v>0</v>
      </c>
      <c r="N116" s="94">
        <f t="shared" si="20"/>
        <v>0</v>
      </c>
      <c r="O116" s="570"/>
      <c r="P116" s="570"/>
      <c r="Q116" s="306">
        <f t="shared" si="18"/>
        <v>0</v>
      </c>
      <c r="R116" s="570"/>
    </row>
    <row r="117" spans="2:18" x14ac:dyDescent="0.2">
      <c r="B117" s="260" t="s">
        <v>1007</v>
      </c>
      <c r="C117" s="261"/>
      <c r="D117" s="261"/>
      <c r="E117" s="233"/>
      <c r="F117" s="234">
        <v>179</v>
      </c>
      <c r="G117" s="94">
        <f>SUBTOTAL(9,G93:G116)</f>
        <v>0</v>
      </c>
      <c r="H117" s="94">
        <f>SUBTOTAL(9,H93:H116)</f>
        <v>0</v>
      </c>
      <c r="I117" s="94">
        <f t="shared" ref="I117:N117" si="21">SUBTOTAL(9,I93:I116)</f>
        <v>0</v>
      </c>
      <c r="J117" s="94">
        <f t="shared" si="21"/>
        <v>0</v>
      </c>
      <c r="K117" s="94">
        <f t="shared" si="21"/>
        <v>0</v>
      </c>
      <c r="L117" s="94">
        <f t="shared" si="21"/>
        <v>0</v>
      </c>
      <c r="M117" s="94">
        <f t="shared" si="21"/>
        <v>0</v>
      </c>
      <c r="N117" s="94">
        <f t="shared" si="21"/>
        <v>0</v>
      </c>
      <c r="O117" s="570"/>
      <c r="P117" s="570"/>
      <c r="Q117" s="306">
        <f>SUM(G117:P117)</f>
        <v>0</v>
      </c>
      <c r="R117" s="570"/>
    </row>
    <row r="119" spans="2:18" x14ac:dyDescent="0.2">
      <c r="B119" s="264" t="s">
        <v>1001</v>
      </c>
      <c r="F119" s="191"/>
      <c r="G119" s="263"/>
      <c r="H119" s="263"/>
      <c r="I119" s="263"/>
      <c r="J119" s="263"/>
      <c r="K119" s="189"/>
      <c r="L119" s="189"/>
      <c r="M119" s="189"/>
      <c r="N119" s="189"/>
      <c r="O119" s="189"/>
      <c r="P119" s="189"/>
      <c r="Q119" s="189"/>
    </row>
    <row r="120" spans="2:18" x14ac:dyDescent="0.2">
      <c r="B120" s="781" t="s">
        <v>622</v>
      </c>
      <c r="C120" s="252"/>
      <c r="D120" s="253"/>
      <c r="E120" s="229"/>
      <c r="F120" s="211">
        <v>181</v>
      </c>
      <c r="G120" s="262">
        <f>G36-G78</f>
        <v>0</v>
      </c>
      <c r="H120" s="262">
        <f t="shared" ref="H120:P122" si="22">H36-H78</f>
        <v>0</v>
      </c>
      <c r="I120" s="262">
        <f t="shared" si="22"/>
        <v>0</v>
      </c>
      <c r="J120" s="262">
        <f t="shared" si="22"/>
        <v>0</v>
      </c>
      <c r="K120" s="262">
        <f t="shared" si="22"/>
        <v>0</v>
      </c>
      <c r="L120" s="262">
        <f t="shared" si="22"/>
        <v>0</v>
      </c>
      <c r="M120" s="262">
        <f t="shared" si="22"/>
        <v>0</v>
      </c>
      <c r="N120" s="262">
        <f t="shared" si="22"/>
        <v>0</v>
      </c>
      <c r="O120" s="262">
        <f t="shared" si="22"/>
        <v>0</v>
      </c>
      <c r="P120" s="262">
        <f t="shared" si="22"/>
        <v>0</v>
      </c>
      <c r="Q120" s="306">
        <f>SUM(G120:P120)</f>
        <v>0</v>
      </c>
      <c r="R120" s="570"/>
    </row>
    <row r="121" spans="2:18" x14ac:dyDescent="0.2">
      <c r="B121" s="781" t="s">
        <v>623</v>
      </c>
      <c r="C121" s="252"/>
      <c r="D121" s="253"/>
      <c r="E121" s="229"/>
      <c r="F121" s="211">
        <v>182</v>
      </c>
      <c r="G121" s="262">
        <f>G37-G79</f>
        <v>0</v>
      </c>
      <c r="H121" s="262">
        <f t="shared" si="22"/>
        <v>0</v>
      </c>
      <c r="I121" s="262">
        <f t="shared" si="22"/>
        <v>0</v>
      </c>
      <c r="J121" s="262">
        <f t="shared" si="22"/>
        <v>0</v>
      </c>
      <c r="K121" s="262">
        <f t="shared" si="22"/>
        <v>0</v>
      </c>
      <c r="L121" s="262">
        <f t="shared" si="22"/>
        <v>0</v>
      </c>
      <c r="M121" s="262">
        <f t="shared" si="22"/>
        <v>0</v>
      </c>
      <c r="N121" s="262">
        <f t="shared" si="22"/>
        <v>0</v>
      </c>
      <c r="O121" s="262">
        <f t="shared" si="22"/>
        <v>0</v>
      </c>
      <c r="P121" s="262">
        <f t="shared" si="22"/>
        <v>0</v>
      </c>
      <c r="Q121" s="306">
        <f t="shared" ref="Q121:Q127" si="23">SUM(G121:P121)</f>
        <v>0</v>
      </c>
      <c r="R121" s="570"/>
    </row>
    <row r="122" spans="2:18" x14ac:dyDescent="0.2">
      <c r="B122" s="781" t="s">
        <v>624</v>
      </c>
      <c r="C122" s="252"/>
      <c r="D122" s="253"/>
      <c r="E122" s="229"/>
      <c r="F122" s="211">
        <v>183</v>
      </c>
      <c r="G122" s="262">
        <f>G38-G80</f>
        <v>0</v>
      </c>
      <c r="H122" s="262">
        <f t="shared" si="22"/>
        <v>0</v>
      </c>
      <c r="I122" s="262">
        <f t="shared" si="22"/>
        <v>0</v>
      </c>
      <c r="J122" s="262">
        <f t="shared" si="22"/>
        <v>0</v>
      </c>
      <c r="K122" s="262">
        <f t="shared" si="22"/>
        <v>0</v>
      </c>
      <c r="L122" s="262">
        <f t="shared" si="22"/>
        <v>0</v>
      </c>
      <c r="M122" s="262">
        <f t="shared" si="22"/>
        <v>0</v>
      </c>
      <c r="N122" s="262">
        <f t="shared" si="22"/>
        <v>0</v>
      </c>
      <c r="O122" s="262">
        <f t="shared" si="22"/>
        <v>0</v>
      </c>
      <c r="P122" s="262">
        <f t="shared" si="22"/>
        <v>0</v>
      </c>
      <c r="Q122" s="306">
        <f>SUM(G122:P122)</f>
        <v>0</v>
      </c>
      <c r="R122" s="570"/>
    </row>
    <row r="123" spans="2:18" x14ac:dyDescent="0.2">
      <c r="B123" s="260" t="s">
        <v>1008</v>
      </c>
      <c r="C123" s="261"/>
      <c r="D123" s="261"/>
      <c r="E123" s="233"/>
      <c r="F123" s="234">
        <v>189</v>
      </c>
      <c r="G123" s="262">
        <f t="shared" ref="G123:P123" si="24">SUBTOTAL(9,G120:G122)</f>
        <v>0</v>
      </c>
      <c r="H123" s="262">
        <f t="shared" si="24"/>
        <v>0</v>
      </c>
      <c r="I123" s="262">
        <f t="shared" si="24"/>
        <v>0</v>
      </c>
      <c r="J123" s="262">
        <f t="shared" si="24"/>
        <v>0</v>
      </c>
      <c r="K123" s="262">
        <f t="shared" si="24"/>
        <v>0</v>
      </c>
      <c r="L123" s="262">
        <f t="shared" si="24"/>
        <v>0</v>
      </c>
      <c r="M123" s="262">
        <f t="shared" si="24"/>
        <v>0</v>
      </c>
      <c r="N123" s="262">
        <f t="shared" si="24"/>
        <v>0</v>
      </c>
      <c r="O123" s="262">
        <f t="shared" si="24"/>
        <v>0</v>
      </c>
      <c r="P123" s="262">
        <f t="shared" si="24"/>
        <v>0</v>
      </c>
      <c r="Q123" s="306">
        <f t="shared" si="23"/>
        <v>0</v>
      </c>
      <c r="R123" s="570"/>
    </row>
    <row r="124" spans="2:18" x14ac:dyDescent="0.2">
      <c r="B124" s="781" t="s">
        <v>631</v>
      </c>
      <c r="C124" s="252"/>
      <c r="D124" s="253"/>
      <c r="E124" s="229"/>
      <c r="F124" s="211">
        <v>191</v>
      </c>
      <c r="G124" s="262">
        <f>G40-G82</f>
        <v>0</v>
      </c>
      <c r="H124" s="262">
        <f t="shared" ref="H124:P126" si="25">H40-H82</f>
        <v>0</v>
      </c>
      <c r="I124" s="262">
        <f t="shared" si="25"/>
        <v>0</v>
      </c>
      <c r="J124" s="262">
        <f t="shared" si="25"/>
        <v>0</v>
      </c>
      <c r="K124" s="262">
        <f t="shared" si="25"/>
        <v>0</v>
      </c>
      <c r="L124" s="262">
        <f t="shared" si="25"/>
        <v>0</v>
      </c>
      <c r="M124" s="262">
        <f t="shared" si="25"/>
        <v>0</v>
      </c>
      <c r="N124" s="262">
        <f t="shared" si="25"/>
        <v>0</v>
      </c>
      <c r="O124" s="262">
        <f t="shared" si="25"/>
        <v>0</v>
      </c>
      <c r="P124" s="262">
        <f t="shared" si="25"/>
        <v>0</v>
      </c>
      <c r="Q124" s="306">
        <f t="shared" si="23"/>
        <v>0</v>
      </c>
      <c r="R124" s="570"/>
    </row>
    <row r="125" spans="2:18" x14ac:dyDescent="0.2">
      <c r="B125" s="781" t="s">
        <v>632</v>
      </c>
      <c r="C125" s="252"/>
      <c r="D125" s="253"/>
      <c r="E125" s="229"/>
      <c r="F125" s="211">
        <v>192</v>
      </c>
      <c r="G125" s="262">
        <f>G41-G83</f>
        <v>0</v>
      </c>
      <c r="H125" s="262">
        <f t="shared" si="25"/>
        <v>0</v>
      </c>
      <c r="I125" s="262">
        <f t="shared" si="25"/>
        <v>0</v>
      </c>
      <c r="J125" s="262">
        <f t="shared" si="25"/>
        <v>0</v>
      </c>
      <c r="K125" s="262">
        <f t="shared" si="25"/>
        <v>0</v>
      </c>
      <c r="L125" s="262">
        <f t="shared" si="25"/>
        <v>0</v>
      </c>
      <c r="M125" s="262">
        <f t="shared" si="25"/>
        <v>0</v>
      </c>
      <c r="N125" s="262">
        <f t="shared" si="25"/>
        <v>0</v>
      </c>
      <c r="O125" s="262">
        <f t="shared" si="25"/>
        <v>0</v>
      </c>
      <c r="P125" s="262">
        <f t="shared" si="25"/>
        <v>0</v>
      </c>
      <c r="Q125" s="306">
        <f t="shared" si="23"/>
        <v>0</v>
      </c>
      <c r="R125" s="570"/>
    </row>
    <row r="126" spans="2:18" x14ac:dyDescent="0.2">
      <c r="B126" s="781" t="s">
        <v>633</v>
      </c>
      <c r="C126" s="252"/>
      <c r="D126" s="253"/>
      <c r="E126" s="229"/>
      <c r="F126" s="211">
        <v>193</v>
      </c>
      <c r="G126" s="262">
        <f>G42-G84</f>
        <v>0</v>
      </c>
      <c r="H126" s="262">
        <f t="shared" si="25"/>
        <v>0</v>
      </c>
      <c r="I126" s="262">
        <f t="shared" si="25"/>
        <v>0</v>
      </c>
      <c r="J126" s="262">
        <f t="shared" si="25"/>
        <v>0</v>
      </c>
      <c r="K126" s="262">
        <f t="shared" si="25"/>
        <v>0</v>
      </c>
      <c r="L126" s="262">
        <f t="shared" si="25"/>
        <v>0</v>
      </c>
      <c r="M126" s="262">
        <f t="shared" si="25"/>
        <v>0</v>
      </c>
      <c r="N126" s="262">
        <f t="shared" si="25"/>
        <v>0</v>
      </c>
      <c r="O126" s="262">
        <f t="shared" si="25"/>
        <v>0</v>
      </c>
      <c r="P126" s="262">
        <f t="shared" si="25"/>
        <v>0</v>
      </c>
      <c r="Q126" s="306">
        <f t="shared" si="23"/>
        <v>0</v>
      </c>
      <c r="R126" s="570"/>
    </row>
    <row r="127" spans="2:18" x14ac:dyDescent="0.2">
      <c r="B127" s="260" t="s">
        <v>1009</v>
      </c>
      <c r="C127" s="261"/>
      <c r="D127" s="261"/>
      <c r="E127" s="233"/>
      <c r="F127" s="234">
        <v>199</v>
      </c>
      <c r="G127" s="262">
        <f t="shared" ref="G127:P127" si="26">SUBTOTAL(9,G124:G126)</f>
        <v>0</v>
      </c>
      <c r="H127" s="262">
        <f t="shared" si="26"/>
        <v>0</v>
      </c>
      <c r="I127" s="262">
        <f t="shared" si="26"/>
        <v>0</v>
      </c>
      <c r="J127" s="262">
        <f t="shared" si="26"/>
        <v>0</v>
      </c>
      <c r="K127" s="262">
        <f t="shared" si="26"/>
        <v>0</v>
      </c>
      <c r="L127" s="262">
        <f t="shared" si="26"/>
        <v>0</v>
      </c>
      <c r="M127" s="262">
        <f t="shared" si="26"/>
        <v>0</v>
      </c>
      <c r="N127" s="262">
        <f t="shared" si="26"/>
        <v>0</v>
      </c>
      <c r="O127" s="262">
        <f t="shared" si="26"/>
        <v>0</v>
      </c>
      <c r="P127" s="262">
        <f t="shared" si="26"/>
        <v>0</v>
      </c>
      <c r="Q127" s="306">
        <f t="shared" si="23"/>
        <v>0</v>
      </c>
      <c r="R127" s="570"/>
    </row>
    <row r="128" spans="2:18" x14ac:dyDescent="0.2">
      <c r="B128" s="260" t="s">
        <v>1010</v>
      </c>
      <c r="C128" s="261"/>
      <c r="D128" s="261"/>
      <c r="E128" s="233"/>
      <c r="F128" s="234">
        <v>209</v>
      </c>
      <c r="G128" s="262">
        <f t="shared" ref="G128:P128" si="27">G123+G127</f>
        <v>0</v>
      </c>
      <c r="H128" s="262">
        <f t="shared" si="27"/>
        <v>0</v>
      </c>
      <c r="I128" s="262">
        <f t="shared" si="27"/>
        <v>0</v>
      </c>
      <c r="J128" s="262">
        <f t="shared" si="27"/>
        <v>0</v>
      </c>
      <c r="K128" s="262">
        <f t="shared" si="27"/>
        <v>0</v>
      </c>
      <c r="L128" s="262">
        <f t="shared" si="27"/>
        <v>0</v>
      </c>
      <c r="M128" s="262">
        <f t="shared" si="27"/>
        <v>0</v>
      </c>
      <c r="N128" s="262">
        <f t="shared" si="27"/>
        <v>0</v>
      </c>
      <c r="O128" s="262">
        <f t="shared" si="27"/>
        <v>0</v>
      </c>
      <c r="P128" s="262">
        <f t="shared" si="27"/>
        <v>0</v>
      </c>
      <c r="Q128" s="306">
        <f>SUM(G128:P128)</f>
        <v>0</v>
      </c>
      <c r="R128" s="570"/>
    </row>
    <row r="129" spans="2:18" x14ac:dyDescent="0.2">
      <c r="F129" s="191"/>
      <c r="G129" s="263"/>
      <c r="H129" s="263"/>
      <c r="I129" s="263"/>
      <c r="J129" s="263"/>
      <c r="K129" s="189"/>
      <c r="L129" s="189"/>
      <c r="M129" s="189"/>
      <c r="N129" s="189"/>
      <c r="O129" s="189"/>
      <c r="P129" s="189"/>
      <c r="Q129" s="189"/>
    </row>
    <row r="130" spans="2:18" x14ac:dyDescent="0.2">
      <c r="B130" s="260" t="s">
        <v>1011</v>
      </c>
      <c r="C130" s="261"/>
      <c r="D130" s="261"/>
      <c r="E130" s="233"/>
      <c r="F130" s="234">
        <v>219</v>
      </c>
      <c r="G130" s="262">
        <f t="shared" ref="G130:P130" si="28">SUM(G117,G128)</f>
        <v>0</v>
      </c>
      <c r="H130" s="262">
        <f t="shared" si="28"/>
        <v>0</v>
      </c>
      <c r="I130" s="262">
        <f t="shared" si="28"/>
        <v>0</v>
      </c>
      <c r="J130" s="262">
        <f t="shared" si="28"/>
        <v>0</v>
      </c>
      <c r="K130" s="262">
        <f t="shared" si="28"/>
        <v>0</v>
      </c>
      <c r="L130" s="262">
        <f>SUM(L117,L128)</f>
        <v>0</v>
      </c>
      <c r="M130" s="262">
        <f t="shared" si="28"/>
        <v>0</v>
      </c>
      <c r="N130" s="262">
        <f t="shared" si="28"/>
        <v>0</v>
      </c>
      <c r="O130" s="262">
        <f>SUM(O117,O128)</f>
        <v>0</v>
      </c>
      <c r="P130" s="262">
        <f t="shared" si="28"/>
        <v>0</v>
      </c>
      <c r="Q130" s="262">
        <f>SUM(Q117,Q128)</f>
        <v>0</v>
      </c>
      <c r="R130" s="570"/>
    </row>
  </sheetData>
  <sheetProtection password="E47D" sheet="1" objects="1" scenarios="1"/>
  <mergeCells count="5">
    <mergeCell ref="R90:R91"/>
    <mergeCell ref="R6:R7"/>
    <mergeCell ref="F6:F7"/>
    <mergeCell ref="F48:F49"/>
    <mergeCell ref="R48:R49"/>
  </mergeCells>
  <phoneticPr fontId="2" type="noConversion"/>
  <pageMargins left="0.25" right="0.25" top="0.75" bottom="0.75" header="0.5" footer="0.5"/>
  <pageSetup paperSize="9" scale="62" fitToHeight="0" orientation="landscape" r:id="rId1"/>
  <headerFooter alignWithMargins="0">
    <oddFooter xml:space="preserve">&amp;L&amp;A
&amp;R&amp;P of &amp;N
</oddFooter>
  </headerFooter>
  <rowBreaks count="2" manualBreakCount="2">
    <brk id="47" max="16383" man="1"/>
    <brk id="8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23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B3" sqref="B3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3.5703125" style="189" customWidth="1"/>
    <col min="5" max="5" width="28.5703125" style="189" customWidth="1"/>
    <col min="6" max="6" width="5.7109375" style="189" customWidth="1"/>
    <col min="7" max="12" width="16.5703125" style="189" customWidth="1"/>
    <col min="13" max="13" width="32.85546875" style="189" customWidth="1"/>
    <col min="14" max="16384" width="9.140625" style="189"/>
  </cols>
  <sheetData>
    <row r="1" spans="1:14" ht="15.75" x14ac:dyDescent="0.25">
      <c r="A1" s="43" t="str">
        <f ca="1">RIGHT(CELL("filename",A2),LEN(CELL("filename",A2))-FIND("]",CELL("filename",A2)))</f>
        <v>Form 63</v>
      </c>
      <c r="B1" s="184" t="str">
        <f ca="1">INDEX(TOC!$B$5:$G$54,MATCH(TEXT(A1,0),TOC!$B$5:$B$54,0),6)</f>
        <v>Form 63 - Liability Analysis - Breakdown of Borrowings by Lender</v>
      </c>
      <c r="C1" s="186"/>
      <c r="D1" s="186"/>
      <c r="E1" s="186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15.75" x14ac:dyDescent="0.25">
      <c r="B2" s="190" t="str">
        <f>"Company: "&amp;CVR!G10</f>
        <v xml:space="preserve">Company: </v>
      </c>
      <c r="C2" s="192"/>
      <c r="D2" s="192"/>
      <c r="E2" s="192"/>
      <c r="F2" s="193"/>
      <c r="G2" s="193"/>
      <c r="H2" s="193"/>
      <c r="I2" s="193"/>
      <c r="J2" s="193"/>
      <c r="K2" s="193"/>
      <c r="L2" s="193"/>
      <c r="M2" s="193"/>
      <c r="N2" s="193"/>
    </row>
    <row r="3" spans="1:14" x14ac:dyDescent="0.2">
      <c r="B3" s="195" t="str">
        <f>"Reporting Period: "&amp;CVR!G12&amp;", "&amp;CVR!G13</f>
        <v xml:space="preserve">Reporting Period: , </v>
      </c>
      <c r="C3" s="238"/>
      <c r="D3" s="238"/>
      <c r="E3" s="238"/>
      <c r="F3" s="195"/>
      <c r="G3" s="195"/>
      <c r="H3" s="195"/>
      <c r="I3" s="195"/>
      <c r="J3" s="195"/>
      <c r="K3" s="195"/>
      <c r="L3" s="195"/>
      <c r="M3" s="199" t="s">
        <v>1101</v>
      </c>
      <c r="N3" s="195"/>
    </row>
    <row r="4" spans="1:14" x14ac:dyDescent="0.2">
      <c r="B4" s="190"/>
      <c r="C4" s="192"/>
      <c r="D4" s="192"/>
      <c r="E4" s="192"/>
      <c r="F4" s="190"/>
      <c r="G4" s="200"/>
      <c r="H4" s="200"/>
      <c r="I4" s="200"/>
      <c r="J4" s="200"/>
      <c r="K4" s="200"/>
      <c r="L4" s="200"/>
      <c r="M4" s="200"/>
      <c r="N4" s="190"/>
    </row>
    <row r="5" spans="1:14" ht="29.25" customHeight="1" x14ac:dyDescent="0.2">
      <c r="B5" s="964" t="s">
        <v>229</v>
      </c>
      <c r="C5" s="965"/>
      <c r="D5" s="965"/>
      <c r="E5" s="966"/>
      <c r="F5" s="925" t="s">
        <v>1194</v>
      </c>
      <c r="G5" s="946" t="s">
        <v>724</v>
      </c>
      <c r="H5" s="946" t="s">
        <v>726</v>
      </c>
      <c r="I5" s="946" t="s">
        <v>478</v>
      </c>
      <c r="J5" s="946" t="s">
        <v>479</v>
      </c>
      <c r="K5" s="946" t="s">
        <v>725</v>
      </c>
      <c r="L5" s="946" t="s">
        <v>1491</v>
      </c>
      <c r="M5" s="946" t="s">
        <v>480</v>
      </c>
      <c r="N5" s="925" t="s">
        <v>1235</v>
      </c>
    </row>
    <row r="6" spans="1:14" x14ac:dyDescent="0.2">
      <c r="B6" s="967"/>
      <c r="C6" s="968"/>
      <c r="D6" s="968"/>
      <c r="E6" s="969"/>
      <c r="F6" s="930"/>
      <c r="G6" s="970"/>
      <c r="H6" s="970"/>
      <c r="I6" s="970"/>
      <c r="J6" s="970"/>
      <c r="K6" s="970"/>
      <c r="L6" s="970"/>
      <c r="M6" s="970"/>
      <c r="N6" s="930"/>
    </row>
    <row r="7" spans="1:14" x14ac:dyDescent="0.2">
      <c r="B7" s="504" t="s">
        <v>1394</v>
      </c>
      <c r="C7" s="540"/>
      <c r="D7" s="540"/>
      <c r="E7" s="541"/>
      <c r="F7" s="926"/>
      <c r="G7" s="569" t="s">
        <v>1395</v>
      </c>
      <c r="H7" s="569" t="s">
        <v>1397</v>
      </c>
      <c r="I7" s="569" t="s">
        <v>1396</v>
      </c>
      <c r="J7" s="569" t="s">
        <v>57</v>
      </c>
      <c r="K7" s="569" t="s">
        <v>387</v>
      </c>
      <c r="L7" s="569" t="s">
        <v>59</v>
      </c>
      <c r="M7" s="569" t="s">
        <v>60</v>
      </c>
      <c r="N7" s="926"/>
    </row>
    <row r="8" spans="1:14" x14ac:dyDescent="0.2">
      <c r="B8" s="246"/>
      <c r="C8" s="247"/>
      <c r="D8" s="247"/>
      <c r="E8" s="247"/>
      <c r="F8" s="246"/>
      <c r="G8" s="249"/>
      <c r="H8" s="249"/>
      <c r="I8" s="249"/>
      <c r="J8" s="249"/>
      <c r="K8" s="249"/>
      <c r="L8" s="249"/>
      <c r="M8" s="249"/>
      <c r="N8" s="246"/>
    </row>
    <row r="9" spans="1:14" x14ac:dyDescent="0.2">
      <c r="B9" s="250" t="s">
        <v>240</v>
      </c>
      <c r="C9" s="247"/>
      <c r="D9" s="247"/>
      <c r="E9" s="247"/>
      <c r="F9" s="246"/>
      <c r="G9" s="249"/>
      <c r="H9" s="249"/>
      <c r="I9" s="249"/>
      <c r="J9" s="249"/>
      <c r="K9" s="249"/>
      <c r="L9" s="249"/>
      <c r="M9" s="249"/>
      <c r="N9" s="246"/>
    </row>
    <row r="10" spans="1:14" ht="12.75" customHeight="1" x14ac:dyDescent="0.2">
      <c r="B10" s="526">
        <v>1</v>
      </c>
      <c r="C10" s="947"/>
      <c r="D10" s="971"/>
      <c r="E10" s="972"/>
      <c r="F10" s="457">
        <v>11</v>
      </c>
      <c r="G10" s="181"/>
      <c r="H10" s="181"/>
      <c r="I10" s="181"/>
      <c r="J10" s="181"/>
      <c r="K10" s="527">
        <f>G10+H10+I10-J10</f>
        <v>0</v>
      </c>
      <c r="L10" s="605"/>
      <c r="M10" s="615"/>
      <c r="N10" s="222"/>
    </row>
    <row r="11" spans="1:14" x14ac:dyDescent="0.2">
      <c r="B11" s="526">
        <v>2</v>
      </c>
      <c r="C11" s="947"/>
      <c r="D11" s="971"/>
      <c r="E11" s="972"/>
      <c r="F11" s="457">
        <v>12</v>
      </c>
      <c r="G11" s="181"/>
      <c r="H11" s="181"/>
      <c r="I11" s="181"/>
      <c r="J11" s="181"/>
      <c r="K11" s="527">
        <f t="shared" ref="K11:K19" si="0">G11+H11+I11-J11</f>
        <v>0</v>
      </c>
      <c r="L11" s="605"/>
      <c r="M11" s="615"/>
      <c r="N11" s="222"/>
    </row>
    <row r="12" spans="1:14" x14ac:dyDescent="0.2">
      <c r="B12" s="526">
        <v>3</v>
      </c>
      <c r="C12" s="947"/>
      <c r="D12" s="971"/>
      <c r="E12" s="972"/>
      <c r="F12" s="457">
        <v>13</v>
      </c>
      <c r="G12" s="181"/>
      <c r="H12" s="181"/>
      <c r="I12" s="181"/>
      <c r="J12" s="181"/>
      <c r="K12" s="527">
        <f t="shared" si="0"/>
        <v>0</v>
      </c>
      <c r="L12" s="605"/>
      <c r="M12" s="615"/>
      <c r="N12" s="222"/>
    </row>
    <row r="13" spans="1:14" x14ac:dyDescent="0.2">
      <c r="B13" s="526">
        <v>4</v>
      </c>
      <c r="C13" s="947"/>
      <c r="D13" s="971"/>
      <c r="E13" s="972"/>
      <c r="F13" s="457">
        <v>14</v>
      </c>
      <c r="G13" s="181"/>
      <c r="H13" s="181"/>
      <c r="I13" s="181"/>
      <c r="J13" s="181"/>
      <c r="K13" s="527">
        <f t="shared" si="0"/>
        <v>0</v>
      </c>
      <c r="L13" s="605"/>
      <c r="M13" s="615"/>
      <c r="N13" s="222"/>
    </row>
    <row r="14" spans="1:14" x14ac:dyDescent="0.2">
      <c r="B14" s="526">
        <v>5</v>
      </c>
      <c r="C14" s="947"/>
      <c r="D14" s="971"/>
      <c r="E14" s="972"/>
      <c r="F14" s="457">
        <v>15</v>
      </c>
      <c r="G14" s="181"/>
      <c r="H14" s="181"/>
      <c r="I14" s="181"/>
      <c r="J14" s="181"/>
      <c r="K14" s="527">
        <f t="shared" si="0"/>
        <v>0</v>
      </c>
      <c r="L14" s="605"/>
      <c r="M14" s="615"/>
      <c r="N14" s="222"/>
    </row>
    <row r="15" spans="1:14" x14ac:dyDescent="0.2">
      <c r="B15" s="507">
        <v>6</v>
      </c>
      <c r="C15" s="947"/>
      <c r="D15" s="971"/>
      <c r="E15" s="972"/>
      <c r="F15" s="457">
        <v>16</v>
      </c>
      <c r="G15" s="181"/>
      <c r="H15" s="181"/>
      <c r="I15" s="181"/>
      <c r="J15" s="181"/>
      <c r="K15" s="527">
        <f t="shared" si="0"/>
        <v>0</v>
      </c>
      <c r="L15" s="605"/>
      <c r="M15" s="615"/>
      <c r="N15" s="222"/>
    </row>
    <row r="16" spans="1:14" x14ac:dyDescent="0.2">
      <c r="B16" s="507">
        <v>7</v>
      </c>
      <c r="C16" s="947"/>
      <c r="D16" s="971"/>
      <c r="E16" s="972"/>
      <c r="F16" s="457">
        <v>17</v>
      </c>
      <c r="G16" s="181"/>
      <c r="H16" s="181"/>
      <c r="I16" s="181"/>
      <c r="J16" s="181"/>
      <c r="K16" s="527">
        <f t="shared" si="0"/>
        <v>0</v>
      </c>
      <c r="L16" s="605"/>
      <c r="M16" s="615"/>
      <c r="N16" s="222"/>
    </row>
    <row r="17" spans="2:14" x14ac:dyDescent="0.2">
      <c r="B17" s="507">
        <v>8</v>
      </c>
      <c r="C17" s="947"/>
      <c r="D17" s="971"/>
      <c r="E17" s="972"/>
      <c r="F17" s="457">
        <v>18</v>
      </c>
      <c r="G17" s="181"/>
      <c r="H17" s="181"/>
      <c r="I17" s="181"/>
      <c r="J17" s="181"/>
      <c r="K17" s="527">
        <f t="shared" si="0"/>
        <v>0</v>
      </c>
      <c r="L17" s="605"/>
      <c r="M17" s="615"/>
      <c r="N17" s="222"/>
    </row>
    <row r="18" spans="2:14" x14ac:dyDescent="0.2">
      <c r="B18" s="507">
        <v>9</v>
      </c>
      <c r="C18" s="947"/>
      <c r="D18" s="971"/>
      <c r="E18" s="972"/>
      <c r="F18" s="457">
        <v>19</v>
      </c>
      <c r="G18" s="750"/>
      <c r="H18" s="750"/>
      <c r="I18" s="750"/>
      <c r="J18" s="750"/>
      <c r="K18" s="527">
        <f t="shared" si="0"/>
        <v>0</v>
      </c>
      <c r="L18" s="605"/>
      <c r="M18" s="615"/>
      <c r="N18" s="222"/>
    </row>
    <row r="19" spans="2:14" x14ac:dyDescent="0.2">
      <c r="B19" s="507">
        <v>10</v>
      </c>
      <c r="C19" s="529" t="s">
        <v>228</v>
      </c>
      <c r="D19" s="459"/>
      <c r="E19" s="459"/>
      <c r="F19" s="457">
        <v>20</v>
      </c>
      <c r="G19" s="181"/>
      <c r="H19" s="181"/>
      <c r="I19" s="181"/>
      <c r="J19" s="181"/>
      <c r="K19" s="527">
        <f t="shared" si="0"/>
        <v>0</v>
      </c>
      <c r="L19" s="605"/>
      <c r="M19" s="615"/>
      <c r="N19" s="457">
        <v>12</v>
      </c>
    </row>
    <row r="20" spans="2:14" x14ac:dyDescent="0.2">
      <c r="B20" s="460" t="s">
        <v>1014</v>
      </c>
      <c r="C20" s="275"/>
      <c r="D20" s="261"/>
      <c r="E20" s="261"/>
      <c r="F20" s="234">
        <v>29</v>
      </c>
      <c r="G20" s="107">
        <f>SUM(G10:G19)</f>
        <v>0</v>
      </c>
      <c r="H20" s="107">
        <f>SUM(H10:H19)</f>
        <v>0</v>
      </c>
      <c r="I20" s="107">
        <f>SUM(I10:I19)</f>
        <v>0</v>
      </c>
      <c r="J20" s="107">
        <f>SUM(J10:J19)</f>
        <v>0</v>
      </c>
      <c r="K20" s="107">
        <f>SUM(K10:K19)</f>
        <v>0</v>
      </c>
      <c r="L20" s="571"/>
      <c r="M20" s="222"/>
      <c r="N20" s="211">
        <v>12</v>
      </c>
    </row>
    <row r="22" spans="2:14" x14ac:dyDescent="0.2">
      <c r="B22" s="268" t="s">
        <v>749</v>
      </c>
    </row>
    <row r="23" spans="2:14" x14ac:dyDescent="0.2">
      <c r="B23" s="189" t="s">
        <v>34</v>
      </c>
    </row>
  </sheetData>
  <sheetProtection password="E47D" sheet="1" objects="1" scenarios="1"/>
  <mergeCells count="19">
    <mergeCell ref="C10:E10"/>
    <mergeCell ref="C11:E11"/>
    <mergeCell ref="C12:E12"/>
    <mergeCell ref="C18:E18"/>
    <mergeCell ref="C13:E13"/>
    <mergeCell ref="C14:E14"/>
    <mergeCell ref="C15:E15"/>
    <mergeCell ref="C16:E16"/>
    <mergeCell ref="C17:E17"/>
    <mergeCell ref="N5:N7"/>
    <mergeCell ref="F5:F7"/>
    <mergeCell ref="B5:E6"/>
    <mergeCell ref="J5:J6"/>
    <mergeCell ref="K5:K6"/>
    <mergeCell ref="M5:M6"/>
    <mergeCell ref="G5:G6"/>
    <mergeCell ref="H5:H6"/>
    <mergeCell ref="I5:I6"/>
    <mergeCell ref="L5:L6"/>
  </mergeCells>
  <phoneticPr fontId="2" type="noConversion"/>
  <conditionalFormatting sqref="G16:J16">
    <cfRule type="cellIs" dxfId="1" priority="1" stopIfTrue="1" operator="lessThan">
      <formula>#REF!</formula>
    </cfRule>
  </conditionalFormatting>
  <pageMargins left="0.25" right="0.25" top="0.75" bottom="0.75" header="0.5" footer="0.5"/>
  <pageSetup paperSize="9" scale="77" orientation="landscape" r:id="rId1"/>
  <headerFooter alignWithMargins="0">
    <oddFooter xml:space="preserve">&amp;L&amp;A
&amp;R&amp;P of &amp;N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V151"/>
  <sheetViews>
    <sheetView showGridLines="0" zoomScale="80" zoomScaleNormal="65" workbookViewId="0">
      <pane ySplit="7" topLeftCell="A8" activePane="bottomLeft" state="frozen"/>
      <selection activeCell="C6" sqref="C6"/>
      <selection pane="bottomLeft" activeCell="B3" sqref="B3"/>
    </sheetView>
  </sheetViews>
  <sheetFormatPr defaultRowHeight="12.75" x14ac:dyDescent="0.2"/>
  <cols>
    <col min="1" max="1" width="2.5703125" style="189" customWidth="1"/>
    <col min="2" max="2" width="51.42578125" style="189" customWidth="1"/>
    <col min="3" max="3" width="5.85546875" style="191" bestFit="1" customWidth="1"/>
    <col min="4" max="6" width="10.140625" style="189" customWidth="1"/>
    <col min="7" max="7" width="10.7109375" style="212" bestFit="1" customWidth="1"/>
    <col min="8" max="8" width="10.5703125" style="212" customWidth="1"/>
    <col min="9" max="9" width="15.42578125" style="212" customWidth="1"/>
    <col min="10" max="11" width="9.5703125" style="212" customWidth="1"/>
    <col min="12" max="12" width="15.42578125" style="212" customWidth="1"/>
    <col min="13" max="14" width="9.28515625" style="212" customWidth="1"/>
    <col min="15" max="15" width="14.28515625" style="189" customWidth="1"/>
    <col min="16" max="17" width="13.42578125" style="189" customWidth="1"/>
    <col min="18" max="18" width="16.7109375" style="189" customWidth="1"/>
    <col min="19" max="19" width="18" style="189" customWidth="1"/>
    <col min="20" max="20" width="16.7109375" style="189" customWidth="1"/>
    <col min="21" max="21" width="15.28515625" style="189" customWidth="1"/>
    <col min="22" max="22" width="15.140625" style="189" customWidth="1"/>
    <col min="23" max="16384" width="9.140625" style="189"/>
  </cols>
  <sheetData>
    <row r="1" spans="1:22" ht="15.75" x14ac:dyDescent="0.25">
      <c r="A1" s="43" t="str">
        <f ca="1">RIGHT(CELL("filename",A2),LEN(CELL("filename",A2))-FIND("]",CELL("filename",A2)))</f>
        <v>Form 64</v>
      </c>
      <c r="B1" s="184" t="str">
        <f ca="1">INDEX(TOC!$B$5:$G$54,MATCH(TEXT(A1,0),TOC!$B$5:$B$54,0),6)</f>
        <v>Form 64 - Liability Analysis - Mathematical Reserves - Protection and Savings Insurance (Valuation Summary of Non-linked Policies)</v>
      </c>
      <c r="C1" s="185"/>
      <c r="D1" s="186"/>
      <c r="E1" s="186"/>
      <c r="F1" s="187"/>
      <c r="G1" s="188"/>
      <c r="H1" s="188"/>
      <c r="I1" s="188"/>
      <c r="J1" s="188"/>
      <c r="K1" s="188"/>
      <c r="L1" s="188"/>
      <c r="M1" s="188"/>
      <c r="N1" s="188"/>
    </row>
    <row r="2" spans="1:22" ht="15.75" x14ac:dyDescent="0.25">
      <c r="B2" s="190" t="str">
        <f>"Company: "&amp;CVR!G10</f>
        <v xml:space="preserve">Company: </v>
      </c>
      <c r="D2" s="192"/>
      <c r="E2" s="192"/>
      <c r="F2" s="193"/>
      <c r="G2" s="194"/>
      <c r="H2" s="194"/>
      <c r="I2" s="194"/>
      <c r="J2" s="194"/>
      <c r="K2" s="194"/>
      <c r="L2" s="194"/>
      <c r="M2" s="194"/>
      <c r="N2" s="194"/>
    </row>
    <row r="3" spans="1:22" x14ac:dyDescent="0.2">
      <c r="B3" s="195" t="str">
        <f>"Reporting Period: "&amp;CVR!G12&amp;", "&amp;CVR!G13</f>
        <v xml:space="preserve">Reporting Period: , </v>
      </c>
      <c r="C3" s="196"/>
      <c r="D3" s="196"/>
      <c r="E3" s="196"/>
      <c r="F3" s="196"/>
      <c r="G3" s="196"/>
      <c r="H3" s="196"/>
      <c r="I3" s="195"/>
      <c r="J3" s="195"/>
      <c r="K3" s="195"/>
      <c r="L3" s="197"/>
      <c r="M3" s="197"/>
      <c r="N3" s="197"/>
      <c r="O3" s="198"/>
      <c r="P3" s="198"/>
      <c r="Q3" s="198"/>
      <c r="R3" s="198"/>
      <c r="S3" s="198"/>
      <c r="T3" s="198"/>
      <c r="U3" s="198"/>
      <c r="V3" s="199" t="s">
        <v>1101</v>
      </c>
    </row>
    <row r="4" spans="1:22" x14ac:dyDescent="0.2">
      <c r="B4" s="190"/>
      <c r="D4" s="192"/>
      <c r="E4" s="192"/>
      <c r="F4" s="190"/>
      <c r="G4" s="200"/>
      <c r="H4" s="200"/>
      <c r="I4" s="200"/>
      <c r="J4" s="200"/>
      <c r="K4" s="200"/>
      <c r="L4" s="200"/>
      <c r="M4" s="200"/>
      <c r="N4" s="200"/>
    </row>
    <row r="5" spans="1:22" s="201" customFormat="1" ht="39" customHeight="1" x14ac:dyDescent="0.2">
      <c r="B5" s="925" t="s">
        <v>1108</v>
      </c>
      <c r="C5" s="925" t="s">
        <v>1194</v>
      </c>
      <c r="D5" s="953" t="s">
        <v>1109</v>
      </c>
      <c r="E5" s="953"/>
      <c r="F5" s="953"/>
      <c r="G5" s="925" t="s">
        <v>1110</v>
      </c>
      <c r="H5" s="925" t="s">
        <v>528</v>
      </c>
      <c r="I5" s="953" t="s">
        <v>1111</v>
      </c>
      <c r="J5" s="953" t="s">
        <v>1112</v>
      </c>
      <c r="K5" s="953"/>
      <c r="L5" s="953" t="s">
        <v>529</v>
      </c>
      <c r="M5" s="953" t="s">
        <v>580</v>
      </c>
      <c r="N5" s="953"/>
      <c r="O5" s="953" t="s">
        <v>1113</v>
      </c>
      <c r="P5" s="953" t="s">
        <v>581</v>
      </c>
      <c r="Q5" s="953"/>
      <c r="R5" s="953" t="s">
        <v>582</v>
      </c>
      <c r="S5" s="953" t="s">
        <v>1188</v>
      </c>
      <c r="T5" s="953" t="s">
        <v>583</v>
      </c>
      <c r="U5" s="953" t="s">
        <v>1126</v>
      </c>
      <c r="V5" s="953" t="s">
        <v>589</v>
      </c>
    </row>
    <row r="6" spans="1:22" s="201" customFormat="1" ht="80.25" customHeight="1" x14ac:dyDescent="0.2">
      <c r="B6" s="930"/>
      <c r="C6" s="930"/>
      <c r="D6" s="204" t="s">
        <v>418</v>
      </c>
      <c r="E6" s="204" t="s">
        <v>590</v>
      </c>
      <c r="F6" s="204" t="s">
        <v>591</v>
      </c>
      <c r="G6" s="926"/>
      <c r="H6" s="926"/>
      <c r="I6" s="953"/>
      <c r="J6" s="204" t="s">
        <v>1117</v>
      </c>
      <c r="K6" s="204" t="s">
        <v>1118</v>
      </c>
      <c r="L6" s="953"/>
      <c r="M6" s="204" t="s">
        <v>1117</v>
      </c>
      <c r="N6" s="204" t="s">
        <v>1118</v>
      </c>
      <c r="O6" s="953"/>
      <c r="P6" s="204" t="s">
        <v>592</v>
      </c>
      <c r="Q6" s="204" t="s">
        <v>1503</v>
      </c>
      <c r="R6" s="953"/>
      <c r="S6" s="953"/>
      <c r="T6" s="953"/>
      <c r="U6" s="953"/>
      <c r="V6" s="953"/>
    </row>
    <row r="7" spans="1:22" s="206" customFormat="1" x14ac:dyDescent="0.2">
      <c r="B7" s="207" t="s">
        <v>1394</v>
      </c>
      <c r="C7" s="926"/>
      <c r="D7" s="207" t="s">
        <v>1395</v>
      </c>
      <c r="E7" s="207" t="s">
        <v>1397</v>
      </c>
      <c r="F7" s="207" t="s">
        <v>1396</v>
      </c>
      <c r="G7" s="207" t="s">
        <v>57</v>
      </c>
      <c r="H7" s="207" t="s">
        <v>58</v>
      </c>
      <c r="I7" s="207" t="s">
        <v>59</v>
      </c>
      <c r="J7" s="207" t="s">
        <v>60</v>
      </c>
      <c r="K7" s="207" t="s">
        <v>61</v>
      </c>
      <c r="L7" s="207" t="s">
        <v>62</v>
      </c>
      <c r="M7" s="207" t="s">
        <v>63</v>
      </c>
      <c r="N7" s="207" t="s">
        <v>64</v>
      </c>
      <c r="O7" s="207" t="s">
        <v>1029</v>
      </c>
      <c r="P7" s="207" t="s">
        <v>65</v>
      </c>
      <c r="Q7" s="207" t="s">
        <v>66</v>
      </c>
      <c r="R7" s="207" t="s">
        <v>593</v>
      </c>
      <c r="S7" s="207" t="s">
        <v>68</v>
      </c>
      <c r="T7" s="207" t="s">
        <v>69</v>
      </c>
      <c r="U7" s="207" t="s">
        <v>594</v>
      </c>
      <c r="V7" s="207" t="s">
        <v>71</v>
      </c>
    </row>
    <row r="8" spans="1:22" s="201" customFormat="1" x14ac:dyDescent="0.2"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</row>
    <row r="9" spans="1:22" s="201" customFormat="1" x14ac:dyDescent="0.2">
      <c r="B9" s="209" t="s">
        <v>595</v>
      </c>
      <c r="C9" s="210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</row>
    <row r="10" spans="1:22" s="201" customFormat="1" x14ac:dyDescent="0.2">
      <c r="B10" s="572"/>
      <c r="C10" s="211">
        <v>11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>
        <f>L10-N10</f>
        <v>0</v>
      </c>
      <c r="P10" s="106"/>
      <c r="Q10" s="106"/>
      <c r="R10" s="143">
        <f>O10+P10-Q10</f>
        <v>0</v>
      </c>
      <c r="S10" s="106"/>
      <c r="T10" s="106"/>
      <c r="U10" s="143">
        <f>R10+S10+T10</f>
        <v>0</v>
      </c>
      <c r="V10" s="106"/>
    </row>
    <row r="11" spans="1:22" s="201" customFormat="1" x14ac:dyDescent="0.2">
      <c r="B11" s="572"/>
      <c r="C11" s="211">
        <v>12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>
        <f t="shared" ref="O11:O20" si="0">L11-N11</f>
        <v>0</v>
      </c>
      <c r="P11" s="106"/>
      <c r="Q11" s="106"/>
      <c r="R11" s="143">
        <f t="shared" ref="R11:R20" si="1">O11+P11-Q11</f>
        <v>0</v>
      </c>
      <c r="S11" s="106"/>
      <c r="T11" s="106"/>
      <c r="U11" s="143">
        <f t="shared" ref="U11:U20" si="2">R11+S11+T11</f>
        <v>0</v>
      </c>
      <c r="V11" s="106"/>
    </row>
    <row r="12" spans="1:22" s="201" customFormat="1" x14ac:dyDescent="0.2">
      <c r="B12" s="572"/>
      <c r="C12" s="211">
        <v>13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7">
        <f t="shared" si="0"/>
        <v>0</v>
      </c>
      <c r="P12" s="106"/>
      <c r="Q12" s="106"/>
      <c r="R12" s="143">
        <f t="shared" si="1"/>
        <v>0</v>
      </c>
      <c r="S12" s="106"/>
      <c r="T12" s="106"/>
      <c r="U12" s="143">
        <f t="shared" si="2"/>
        <v>0</v>
      </c>
      <c r="V12" s="106"/>
    </row>
    <row r="13" spans="1:22" s="201" customFormat="1" x14ac:dyDescent="0.2">
      <c r="B13" s="572"/>
      <c r="C13" s="211">
        <v>14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7">
        <f t="shared" si="0"/>
        <v>0</v>
      </c>
      <c r="P13" s="106"/>
      <c r="Q13" s="106"/>
      <c r="R13" s="143">
        <f t="shared" si="1"/>
        <v>0</v>
      </c>
      <c r="S13" s="106"/>
      <c r="T13" s="106"/>
      <c r="U13" s="143">
        <f t="shared" si="2"/>
        <v>0</v>
      </c>
      <c r="V13" s="106"/>
    </row>
    <row r="14" spans="1:22" s="201" customFormat="1" x14ac:dyDescent="0.2">
      <c r="B14" s="572"/>
      <c r="C14" s="211">
        <v>15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>
        <f t="shared" si="0"/>
        <v>0</v>
      </c>
      <c r="P14" s="106"/>
      <c r="Q14" s="106"/>
      <c r="R14" s="143">
        <f t="shared" si="1"/>
        <v>0</v>
      </c>
      <c r="S14" s="106"/>
      <c r="T14" s="106"/>
      <c r="U14" s="143">
        <f t="shared" si="2"/>
        <v>0</v>
      </c>
      <c r="V14" s="106"/>
    </row>
    <row r="15" spans="1:22" s="201" customFormat="1" x14ac:dyDescent="0.2">
      <c r="B15" s="572"/>
      <c r="C15" s="211">
        <v>16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7">
        <f t="shared" si="0"/>
        <v>0</v>
      </c>
      <c r="P15" s="106"/>
      <c r="Q15" s="106"/>
      <c r="R15" s="143">
        <f t="shared" si="1"/>
        <v>0</v>
      </c>
      <c r="S15" s="106"/>
      <c r="T15" s="106"/>
      <c r="U15" s="143">
        <f t="shared" si="2"/>
        <v>0</v>
      </c>
      <c r="V15" s="106"/>
    </row>
    <row r="16" spans="1:22" s="201" customFormat="1" x14ac:dyDescent="0.2">
      <c r="B16" s="572"/>
      <c r="C16" s="211">
        <v>17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7">
        <f t="shared" si="0"/>
        <v>0</v>
      </c>
      <c r="P16" s="106"/>
      <c r="Q16" s="106"/>
      <c r="R16" s="143">
        <f t="shared" si="1"/>
        <v>0</v>
      </c>
      <c r="S16" s="106"/>
      <c r="T16" s="106"/>
      <c r="U16" s="143">
        <f t="shared" si="2"/>
        <v>0</v>
      </c>
      <c r="V16" s="106"/>
    </row>
    <row r="17" spans="2:22" s="201" customFormat="1" x14ac:dyDescent="0.2">
      <c r="B17" s="572"/>
      <c r="C17" s="211">
        <v>18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7">
        <f t="shared" si="0"/>
        <v>0</v>
      </c>
      <c r="P17" s="106"/>
      <c r="Q17" s="106"/>
      <c r="R17" s="143">
        <f t="shared" si="1"/>
        <v>0</v>
      </c>
      <c r="S17" s="106"/>
      <c r="T17" s="106"/>
      <c r="U17" s="143">
        <f t="shared" si="2"/>
        <v>0</v>
      </c>
      <c r="V17" s="106"/>
    </row>
    <row r="18" spans="2:22" s="201" customFormat="1" x14ac:dyDescent="0.2">
      <c r="B18" s="572"/>
      <c r="C18" s="211">
        <v>19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>
        <f t="shared" si="0"/>
        <v>0</v>
      </c>
      <c r="P18" s="106"/>
      <c r="Q18" s="106"/>
      <c r="R18" s="143">
        <f t="shared" si="1"/>
        <v>0</v>
      </c>
      <c r="S18" s="106"/>
      <c r="T18" s="106"/>
      <c r="U18" s="143">
        <f t="shared" si="2"/>
        <v>0</v>
      </c>
      <c r="V18" s="106"/>
    </row>
    <row r="19" spans="2:22" s="201" customFormat="1" x14ac:dyDescent="0.2">
      <c r="B19" s="572"/>
      <c r="C19" s="211">
        <v>20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7">
        <f t="shared" si="0"/>
        <v>0</v>
      </c>
      <c r="P19" s="106"/>
      <c r="Q19" s="106"/>
      <c r="R19" s="143">
        <f t="shared" si="1"/>
        <v>0</v>
      </c>
      <c r="S19" s="106"/>
      <c r="T19" s="106"/>
      <c r="U19" s="143">
        <f t="shared" si="2"/>
        <v>0</v>
      </c>
      <c r="V19" s="106"/>
    </row>
    <row r="20" spans="2:22" s="201" customFormat="1" x14ac:dyDescent="0.2">
      <c r="B20" s="107" t="s">
        <v>1014</v>
      </c>
      <c r="C20" s="139">
        <v>29</v>
      </c>
      <c r="D20" s="141"/>
      <c r="E20" s="141"/>
      <c r="F20" s="142"/>
      <c r="G20" s="137">
        <f t="shared" ref="G20:M20" si="3">SUM(G10:G19)</f>
        <v>0</v>
      </c>
      <c r="H20" s="137">
        <f t="shared" si="3"/>
        <v>0</v>
      </c>
      <c r="I20" s="137">
        <f t="shared" si="3"/>
        <v>0</v>
      </c>
      <c r="J20" s="137">
        <f t="shared" si="3"/>
        <v>0</v>
      </c>
      <c r="K20" s="137">
        <f t="shared" si="3"/>
        <v>0</v>
      </c>
      <c r="L20" s="137">
        <f t="shared" si="3"/>
        <v>0</v>
      </c>
      <c r="M20" s="137">
        <f t="shared" si="3"/>
        <v>0</v>
      </c>
      <c r="N20" s="137">
        <f t="shared" ref="N20:T20" si="4">SUM(N10:N19)</f>
        <v>0</v>
      </c>
      <c r="O20" s="107">
        <f t="shared" si="0"/>
        <v>0</v>
      </c>
      <c r="P20" s="137">
        <f t="shared" si="4"/>
        <v>0</v>
      </c>
      <c r="Q20" s="137">
        <f t="shared" si="4"/>
        <v>0</v>
      </c>
      <c r="R20" s="143">
        <f t="shared" si="1"/>
        <v>0</v>
      </c>
      <c r="S20" s="137">
        <f t="shared" si="4"/>
        <v>0</v>
      </c>
      <c r="T20" s="137">
        <f t="shared" si="4"/>
        <v>0</v>
      </c>
      <c r="U20" s="107">
        <f t="shared" si="2"/>
        <v>0</v>
      </c>
      <c r="V20" s="137">
        <f>SUM(V10:V19)</f>
        <v>0</v>
      </c>
    </row>
    <row r="21" spans="2:22" x14ac:dyDescent="0.2">
      <c r="P21" s="212"/>
      <c r="Q21" s="212"/>
      <c r="S21" s="212"/>
      <c r="T21" s="212"/>
      <c r="V21" s="212"/>
    </row>
    <row r="22" spans="2:22" s="201" customFormat="1" x14ac:dyDescent="0.2">
      <c r="B22" s="209" t="s">
        <v>596</v>
      </c>
      <c r="C22" s="210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S22" s="208"/>
      <c r="T22" s="208"/>
      <c r="V22" s="208"/>
    </row>
    <row r="23" spans="2:22" s="201" customFormat="1" x14ac:dyDescent="0.2">
      <c r="B23" s="572"/>
      <c r="C23" s="211">
        <v>31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7">
        <f t="shared" ref="O23:O32" si="5">L23-N23</f>
        <v>0</v>
      </c>
      <c r="P23" s="106"/>
      <c r="Q23" s="106"/>
      <c r="R23" s="143">
        <f>O23+P23-Q23</f>
        <v>0</v>
      </c>
      <c r="S23" s="106"/>
      <c r="T23" s="106"/>
      <c r="U23" s="143">
        <f>R23+S23+T23</f>
        <v>0</v>
      </c>
      <c r="V23" s="106"/>
    </row>
    <row r="24" spans="2:22" s="201" customFormat="1" x14ac:dyDescent="0.2">
      <c r="B24" s="572"/>
      <c r="C24" s="211">
        <v>32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7">
        <f t="shared" si="5"/>
        <v>0</v>
      </c>
      <c r="P24" s="106"/>
      <c r="Q24" s="106"/>
      <c r="R24" s="143">
        <f t="shared" ref="R24:R33" si="6">O24+P24-Q24</f>
        <v>0</v>
      </c>
      <c r="S24" s="106"/>
      <c r="T24" s="106"/>
      <c r="U24" s="143">
        <f t="shared" ref="U24:U35" si="7">R24+S24+T24</f>
        <v>0</v>
      </c>
      <c r="V24" s="106"/>
    </row>
    <row r="25" spans="2:22" s="201" customFormat="1" x14ac:dyDescent="0.2">
      <c r="B25" s="572"/>
      <c r="C25" s="211">
        <v>33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7">
        <f t="shared" si="5"/>
        <v>0</v>
      </c>
      <c r="P25" s="106"/>
      <c r="Q25" s="106"/>
      <c r="R25" s="143">
        <f t="shared" si="6"/>
        <v>0</v>
      </c>
      <c r="S25" s="106"/>
      <c r="T25" s="106"/>
      <c r="U25" s="143">
        <f t="shared" si="7"/>
        <v>0</v>
      </c>
      <c r="V25" s="106"/>
    </row>
    <row r="26" spans="2:22" s="201" customFormat="1" x14ac:dyDescent="0.2">
      <c r="B26" s="572"/>
      <c r="C26" s="211">
        <v>34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>
        <f t="shared" si="5"/>
        <v>0</v>
      </c>
      <c r="P26" s="106"/>
      <c r="Q26" s="106"/>
      <c r="R26" s="143">
        <f t="shared" si="6"/>
        <v>0</v>
      </c>
      <c r="S26" s="106"/>
      <c r="T26" s="106"/>
      <c r="U26" s="143">
        <f t="shared" si="7"/>
        <v>0</v>
      </c>
      <c r="V26" s="106"/>
    </row>
    <row r="27" spans="2:22" s="201" customFormat="1" x14ac:dyDescent="0.2">
      <c r="B27" s="572"/>
      <c r="C27" s="211">
        <v>35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7">
        <f t="shared" si="5"/>
        <v>0</v>
      </c>
      <c r="P27" s="106"/>
      <c r="Q27" s="106"/>
      <c r="R27" s="143">
        <f t="shared" si="6"/>
        <v>0</v>
      </c>
      <c r="S27" s="106"/>
      <c r="T27" s="106"/>
      <c r="U27" s="143">
        <f t="shared" si="7"/>
        <v>0</v>
      </c>
      <c r="V27" s="106"/>
    </row>
    <row r="28" spans="2:22" s="201" customFormat="1" x14ac:dyDescent="0.2">
      <c r="B28" s="572"/>
      <c r="C28" s="211">
        <v>36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7">
        <f t="shared" si="5"/>
        <v>0</v>
      </c>
      <c r="P28" s="106"/>
      <c r="Q28" s="106"/>
      <c r="R28" s="143">
        <f t="shared" si="6"/>
        <v>0</v>
      </c>
      <c r="S28" s="106"/>
      <c r="T28" s="106"/>
      <c r="U28" s="143">
        <f t="shared" si="7"/>
        <v>0</v>
      </c>
      <c r="V28" s="106"/>
    </row>
    <row r="29" spans="2:22" s="201" customFormat="1" x14ac:dyDescent="0.2">
      <c r="B29" s="572"/>
      <c r="C29" s="211">
        <v>37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7">
        <f t="shared" si="5"/>
        <v>0</v>
      </c>
      <c r="P29" s="106"/>
      <c r="Q29" s="106"/>
      <c r="R29" s="143">
        <f t="shared" si="6"/>
        <v>0</v>
      </c>
      <c r="S29" s="106"/>
      <c r="T29" s="106"/>
      <c r="U29" s="143">
        <f t="shared" si="7"/>
        <v>0</v>
      </c>
      <c r="V29" s="106"/>
    </row>
    <row r="30" spans="2:22" s="201" customFormat="1" x14ac:dyDescent="0.2">
      <c r="B30" s="572"/>
      <c r="C30" s="211">
        <v>38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7">
        <f t="shared" si="5"/>
        <v>0</v>
      </c>
      <c r="P30" s="106"/>
      <c r="Q30" s="106"/>
      <c r="R30" s="143">
        <f t="shared" si="6"/>
        <v>0</v>
      </c>
      <c r="S30" s="106"/>
      <c r="T30" s="106"/>
      <c r="U30" s="143">
        <f t="shared" si="7"/>
        <v>0</v>
      </c>
      <c r="V30" s="106"/>
    </row>
    <row r="31" spans="2:22" s="201" customFormat="1" x14ac:dyDescent="0.2">
      <c r="B31" s="572"/>
      <c r="C31" s="211">
        <v>39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>
        <f t="shared" si="5"/>
        <v>0</v>
      </c>
      <c r="P31" s="106"/>
      <c r="Q31" s="106"/>
      <c r="R31" s="143">
        <f t="shared" si="6"/>
        <v>0</v>
      </c>
      <c r="S31" s="106"/>
      <c r="T31" s="106"/>
      <c r="U31" s="143">
        <f t="shared" si="7"/>
        <v>0</v>
      </c>
      <c r="V31" s="106"/>
    </row>
    <row r="32" spans="2:22" s="201" customFormat="1" x14ac:dyDescent="0.2">
      <c r="B32" s="572"/>
      <c r="C32" s="211">
        <v>40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>
        <f t="shared" si="5"/>
        <v>0</v>
      </c>
      <c r="P32" s="106"/>
      <c r="Q32" s="106"/>
      <c r="R32" s="143">
        <f t="shared" si="6"/>
        <v>0</v>
      </c>
      <c r="S32" s="106"/>
      <c r="T32" s="106"/>
      <c r="U32" s="143">
        <f t="shared" si="7"/>
        <v>0</v>
      </c>
      <c r="V32" s="106"/>
    </row>
    <row r="33" spans="2:22" s="201" customFormat="1" x14ac:dyDescent="0.2">
      <c r="B33" s="107" t="s">
        <v>1015</v>
      </c>
      <c r="C33" s="139">
        <v>49</v>
      </c>
      <c r="D33" s="141"/>
      <c r="E33" s="141"/>
      <c r="F33" s="142"/>
      <c r="G33" s="107">
        <f t="shared" ref="G33:M33" si="8">SUM(G23:G32)</f>
        <v>0</v>
      </c>
      <c r="H33" s="107">
        <f t="shared" si="8"/>
        <v>0</v>
      </c>
      <c r="I33" s="107">
        <f t="shared" si="8"/>
        <v>0</v>
      </c>
      <c r="J33" s="107">
        <f t="shared" si="8"/>
        <v>0</v>
      </c>
      <c r="K33" s="107">
        <f t="shared" si="8"/>
        <v>0</v>
      </c>
      <c r="L33" s="107">
        <f t="shared" si="8"/>
        <v>0</v>
      </c>
      <c r="M33" s="107">
        <f t="shared" si="8"/>
        <v>0</v>
      </c>
      <c r="N33" s="107">
        <f t="shared" ref="N33:V33" si="9">SUM(N23:N32)</f>
        <v>0</v>
      </c>
      <c r="O33" s="107">
        <f>L33-N33</f>
        <v>0</v>
      </c>
      <c r="P33" s="107">
        <f t="shared" si="9"/>
        <v>0</v>
      </c>
      <c r="Q33" s="107">
        <f t="shared" si="9"/>
        <v>0</v>
      </c>
      <c r="R33" s="143">
        <f t="shared" si="6"/>
        <v>0</v>
      </c>
      <c r="S33" s="107">
        <f t="shared" si="9"/>
        <v>0</v>
      </c>
      <c r="T33" s="107">
        <f t="shared" si="9"/>
        <v>0</v>
      </c>
      <c r="U33" s="107">
        <f t="shared" si="7"/>
        <v>0</v>
      </c>
      <c r="V33" s="107">
        <f t="shared" si="9"/>
        <v>0</v>
      </c>
    </row>
    <row r="34" spans="2:22" x14ac:dyDescent="0.2">
      <c r="P34" s="212"/>
      <c r="Q34" s="212"/>
      <c r="S34" s="212"/>
      <c r="T34" s="212"/>
      <c r="V34" s="212"/>
    </row>
    <row r="35" spans="2:22" x14ac:dyDescent="0.2">
      <c r="B35" s="107" t="s">
        <v>606</v>
      </c>
      <c r="C35" s="139">
        <v>59</v>
      </c>
      <c r="D35" s="141"/>
      <c r="E35" s="141"/>
      <c r="F35" s="142"/>
      <c r="G35" s="107">
        <f>G20+G33</f>
        <v>0</v>
      </c>
      <c r="H35" s="107">
        <f t="shared" ref="H35:N35" si="10">H20+H33</f>
        <v>0</v>
      </c>
      <c r="I35" s="107">
        <f t="shared" si="10"/>
        <v>0</v>
      </c>
      <c r="J35" s="107">
        <f t="shared" si="10"/>
        <v>0</v>
      </c>
      <c r="K35" s="107">
        <f t="shared" si="10"/>
        <v>0</v>
      </c>
      <c r="L35" s="107">
        <f t="shared" si="10"/>
        <v>0</v>
      </c>
      <c r="M35" s="107">
        <f t="shared" si="10"/>
        <v>0</v>
      </c>
      <c r="N35" s="107">
        <f t="shared" si="10"/>
        <v>0</v>
      </c>
      <c r="O35" s="107">
        <f>L35-N35</f>
        <v>0</v>
      </c>
      <c r="P35" s="107">
        <f>P20+P33</f>
        <v>0</v>
      </c>
      <c r="Q35" s="107">
        <f>Q20+Q33</f>
        <v>0</v>
      </c>
      <c r="R35" s="143">
        <f>O35+P35-Q35</f>
        <v>0</v>
      </c>
      <c r="S35" s="107">
        <f>S20+S33</f>
        <v>0</v>
      </c>
      <c r="T35" s="107">
        <f>T20+T33</f>
        <v>0</v>
      </c>
      <c r="U35" s="107">
        <f t="shared" si="7"/>
        <v>0</v>
      </c>
      <c r="V35" s="107">
        <f>V20+V33</f>
        <v>0</v>
      </c>
    </row>
    <row r="36" spans="2:22" x14ac:dyDescent="0.2">
      <c r="P36" s="212"/>
      <c r="Q36" s="212"/>
      <c r="S36" s="212"/>
      <c r="T36" s="212"/>
      <c r="V36" s="212"/>
    </row>
    <row r="37" spans="2:22" x14ac:dyDescent="0.2">
      <c r="B37" s="209" t="s">
        <v>602</v>
      </c>
      <c r="C37" s="210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1"/>
      <c r="S37" s="208"/>
      <c r="T37" s="208"/>
      <c r="U37" s="201"/>
      <c r="V37" s="208"/>
    </row>
    <row r="38" spans="2:22" x14ac:dyDescent="0.2">
      <c r="B38" s="572"/>
      <c r="C38" s="211">
        <v>61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7">
        <f>L38-N38</f>
        <v>0</v>
      </c>
      <c r="P38" s="106"/>
      <c r="Q38" s="106"/>
      <c r="R38" s="143">
        <f>O38+P38-Q38</f>
        <v>0</v>
      </c>
      <c r="S38" s="106"/>
      <c r="T38" s="106"/>
      <c r="U38" s="143">
        <f t="shared" ref="U38:U48" si="11">R38+S38+T38</f>
        <v>0</v>
      </c>
      <c r="V38" s="106"/>
    </row>
    <row r="39" spans="2:22" x14ac:dyDescent="0.2">
      <c r="B39" s="572"/>
      <c r="C39" s="211">
        <v>62</v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7">
        <f t="shared" ref="O39:O48" si="12">L39-N39</f>
        <v>0</v>
      </c>
      <c r="P39" s="106"/>
      <c r="Q39" s="106"/>
      <c r="R39" s="143">
        <f t="shared" ref="R39:R48" si="13">O39+P39-Q39</f>
        <v>0</v>
      </c>
      <c r="S39" s="106"/>
      <c r="T39" s="106"/>
      <c r="U39" s="143">
        <f t="shared" si="11"/>
        <v>0</v>
      </c>
      <c r="V39" s="106"/>
    </row>
    <row r="40" spans="2:22" x14ac:dyDescent="0.2">
      <c r="B40" s="572"/>
      <c r="C40" s="211">
        <v>63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7">
        <f t="shared" si="12"/>
        <v>0</v>
      </c>
      <c r="P40" s="106"/>
      <c r="Q40" s="106"/>
      <c r="R40" s="143">
        <f t="shared" si="13"/>
        <v>0</v>
      </c>
      <c r="S40" s="106"/>
      <c r="T40" s="106"/>
      <c r="U40" s="143">
        <f t="shared" si="11"/>
        <v>0</v>
      </c>
      <c r="V40" s="106"/>
    </row>
    <row r="41" spans="2:22" x14ac:dyDescent="0.2">
      <c r="B41" s="572"/>
      <c r="C41" s="211">
        <v>64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7">
        <f t="shared" si="12"/>
        <v>0</v>
      </c>
      <c r="P41" s="106"/>
      <c r="Q41" s="106"/>
      <c r="R41" s="143">
        <f t="shared" si="13"/>
        <v>0</v>
      </c>
      <c r="S41" s="106"/>
      <c r="T41" s="106"/>
      <c r="U41" s="143">
        <f t="shared" si="11"/>
        <v>0</v>
      </c>
      <c r="V41" s="106"/>
    </row>
    <row r="42" spans="2:22" x14ac:dyDescent="0.2">
      <c r="B42" s="572"/>
      <c r="C42" s="211">
        <v>65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7">
        <f t="shared" si="12"/>
        <v>0</v>
      </c>
      <c r="P42" s="106"/>
      <c r="Q42" s="106"/>
      <c r="R42" s="143">
        <f t="shared" si="13"/>
        <v>0</v>
      </c>
      <c r="S42" s="106"/>
      <c r="T42" s="106"/>
      <c r="U42" s="143">
        <f t="shared" si="11"/>
        <v>0</v>
      </c>
      <c r="V42" s="106"/>
    </row>
    <row r="43" spans="2:22" x14ac:dyDescent="0.2">
      <c r="B43" s="572"/>
      <c r="C43" s="211">
        <v>66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7">
        <f t="shared" si="12"/>
        <v>0</v>
      </c>
      <c r="P43" s="106"/>
      <c r="Q43" s="106"/>
      <c r="R43" s="143">
        <f t="shared" si="13"/>
        <v>0</v>
      </c>
      <c r="S43" s="106"/>
      <c r="T43" s="106"/>
      <c r="U43" s="143">
        <f t="shared" si="11"/>
        <v>0</v>
      </c>
      <c r="V43" s="106"/>
    </row>
    <row r="44" spans="2:22" x14ac:dyDescent="0.2">
      <c r="B44" s="572"/>
      <c r="C44" s="211">
        <v>67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7">
        <f t="shared" si="12"/>
        <v>0</v>
      </c>
      <c r="P44" s="106"/>
      <c r="Q44" s="106"/>
      <c r="R44" s="143">
        <f t="shared" si="13"/>
        <v>0</v>
      </c>
      <c r="S44" s="106"/>
      <c r="T44" s="106"/>
      <c r="U44" s="143">
        <f t="shared" si="11"/>
        <v>0</v>
      </c>
      <c r="V44" s="106"/>
    </row>
    <row r="45" spans="2:22" x14ac:dyDescent="0.2">
      <c r="B45" s="572"/>
      <c r="C45" s="211">
        <v>68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7">
        <f t="shared" si="12"/>
        <v>0</v>
      </c>
      <c r="P45" s="106"/>
      <c r="Q45" s="106"/>
      <c r="R45" s="143">
        <f t="shared" si="13"/>
        <v>0</v>
      </c>
      <c r="S45" s="106"/>
      <c r="T45" s="106"/>
      <c r="U45" s="143">
        <f t="shared" si="11"/>
        <v>0</v>
      </c>
      <c r="V45" s="106"/>
    </row>
    <row r="46" spans="2:22" x14ac:dyDescent="0.2">
      <c r="B46" s="572"/>
      <c r="C46" s="211">
        <v>69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7">
        <f t="shared" si="12"/>
        <v>0</v>
      </c>
      <c r="P46" s="106"/>
      <c r="Q46" s="106"/>
      <c r="R46" s="143">
        <f t="shared" si="13"/>
        <v>0</v>
      </c>
      <c r="S46" s="106"/>
      <c r="T46" s="106"/>
      <c r="U46" s="143">
        <f t="shared" si="11"/>
        <v>0</v>
      </c>
      <c r="V46" s="106"/>
    </row>
    <row r="47" spans="2:22" x14ac:dyDescent="0.2">
      <c r="B47" s="572"/>
      <c r="C47" s="211">
        <v>70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7">
        <f t="shared" si="12"/>
        <v>0</v>
      </c>
      <c r="P47" s="106"/>
      <c r="Q47" s="106"/>
      <c r="R47" s="143">
        <f t="shared" si="13"/>
        <v>0</v>
      </c>
      <c r="S47" s="106"/>
      <c r="T47" s="106"/>
      <c r="U47" s="143">
        <f t="shared" si="11"/>
        <v>0</v>
      </c>
      <c r="V47" s="106"/>
    </row>
    <row r="48" spans="2:22" x14ac:dyDescent="0.2">
      <c r="B48" s="107" t="s">
        <v>605</v>
      </c>
      <c r="C48" s="139">
        <v>79</v>
      </c>
      <c r="D48" s="141"/>
      <c r="E48" s="141"/>
      <c r="F48" s="142"/>
      <c r="G48" s="137">
        <f t="shared" ref="G48:M48" si="14">SUM(G38:G47)</f>
        <v>0</v>
      </c>
      <c r="H48" s="137">
        <f t="shared" si="14"/>
        <v>0</v>
      </c>
      <c r="I48" s="137">
        <f t="shared" si="14"/>
        <v>0</v>
      </c>
      <c r="J48" s="137">
        <f t="shared" si="14"/>
        <v>0</v>
      </c>
      <c r="K48" s="137">
        <f t="shared" si="14"/>
        <v>0</v>
      </c>
      <c r="L48" s="137">
        <f t="shared" si="14"/>
        <v>0</v>
      </c>
      <c r="M48" s="137">
        <f t="shared" si="14"/>
        <v>0</v>
      </c>
      <c r="N48" s="137">
        <f t="shared" ref="N48:T48" si="15">SUM(N38:N47)</f>
        <v>0</v>
      </c>
      <c r="O48" s="107">
        <f t="shared" si="12"/>
        <v>0</v>
      </c>
      <c r="P48" s="137">
        <f t="shared" si="15"/>
        <v>0</v>
      </c>
      <c r="Q48" s="137">
        <f t="shared" si="15"/>
        <v>0</v>
      </c>
      <c r="R48" s="143">
        <f t="shared" si="13"/>
        <v>0</v>
      </c>
      <c r="S48" s="137">
        <f t="shared" si="15"/>
        <v>0</v>
      </c>
      <c r="T48" s="137">
        <f t="shared" si="15"/>
        <v>0</v>
      </c>
      <c r="U48" s="107">
        <f t="shared" si="11"/>
        <v>0</v>
      </c>
      <c r="V48" s="137">
        <f>SUM(V38:V47)</f>
        <v>0</v>
      </c>
    </row>
    <row r="49" spans="2:22" x14ac:dyDescent="0.2">
      <c r="P49" s="212"/>
      <c r="Q49" s="212"/>
      <c r="S49" s="212"/>
      <c r="T49" s="212"/>
      <c r="V49" s="212"/>
    </row>
    <row r="50" spans="2:22" x14ac:dyDescent="0.2">
      <c r="B50" s="209" t="s">
        <v>603</v>
      </c>
      <c r="C50" s="210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1"/>
      <c r="S50" s="208"/>
      <c r="T50" s="208"/>
      <c r="U50" s="201"/>
      <c r="V50" s="208"/>
    </row>
    <row r="51" spans="2:22" x14ac:dyDescent="0.2">
      <c r="B51" s="572"/>
      <c r="C51" s="211">
        <v>81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7">
        <f>L51-N51</f>
        <v>0</v>
      </c>
      <c r="P51" s="106"/>
      <c r="Q51" s="106"/>
      <c r="R51" s="143">
        <f t="shared" ref="R51:R61" si="16">O51+P51-Q51</f>
        <v>0</v>
      </c>
      <c r="S51" s="106"/>
      <c r="T51" s="106"/>
      <c r="U51" s="143">
        <f t="shared" ref="U51:U61" si="17">R51+S51+T51</f>
        <v>0</v>
      </c>
      <c r="V51" s="106"/>
    </row>
    <row r="52" spans="2:22" x14ac:dyDescent="0.2">
      <c r="B52" s="572"/>
      <c r="C52" s="211">
        <v>82</v>
      </c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7">
        <f t="shared" ref="O52:O61" si="18">L52-N52</f>
        <v>0</v>
      </c>
      <c r="P52" s="106"/>
      <c r="Q52" s="106"/>
      <c r="R52" s="143">
        <f t="shared" si="16"/>
        <v>0</v>
      </c>
      <c r="S52" s="106"/>
      <c r="T52" s="106"/>
      <c r="U52" s="143">
        <f t="shared" si="17"/>
        <v>0</v>
      </c>
      <c r="V52" s="106"/>
    </row>
    <row r="53" spans="2:22" x14ac:dyDescent="0.2">
      <c r="B53" s="572"/>
      <c r="C53" s="211">
        <v>83</v>
      </c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7">
        <f t="shared" si="18"/>
        <v>0</v>
      </c>
      <c r="P53" s="106"/>
      <c r="Q53" s="106"/>
      <c r="R53" s="143">
        <f t="shared" si="16"/>
        <v>0</v>
      </c>
      <c r="S53" s="106"/>
      <c r="T53" s="106"/>
      <c r="U53" s="143">
        <f t="shared" si="17"/>
        <v>0</v>
      </c>
      <c r="V53" s="106"/>
    </row>
    <row r="54" spans="2:22" x14ac:dyDescent="0.2">
      <c r="B54" s="572"/>
      <c r="C54" s="211">
        <v>84</v>
      </c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>
        <f t="shared" si="18"/>
        <v>0</v>
      </c>
      <c r="P54" s="106"/>
      <c r="Q54" s="106"/>
      <c r="R54" s="143">
        <f t="shared" si="16"/>
        <v>0</v>
      </c>
      <c r="S54" s="106"/>
      <c r="T54" s="106"/>
      <c r="U54" s="143">
        <f t="shared" si="17"/>
        <v>0</v>
      </c>
      <c r="V54" s="106"/>
    </row>
    <row r="55" spans="2:22" x14ac:dyDescent="0.2">
      <c r="B55" s="572"/>
      <c r="C55" s="211">
        <v>85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7">
        <f t="shared" si="18"/>
        <v>0</v>
      </c>
      <c r="P55" s="106"/>
      <c r="Q55" s="106"/>
      <c r="R55" s="143">
        <f t="shared" si="16"/>
        <v>0</v>
      </c>
      <c r="S55" s="106"/>
      <c r="T55" s="106"/>
      <c r="U55" s="143">
        <f t="shared" si="17"/>
        <v>0</v>
      </c>
      <c r="V55" s="106"/>
    </row>
    <row r="56" spans="2:22" x14ac:dyDescent="0.2">
      <c r="B56" s="572"/>
      <c r="C56" s="211">
        <v>86</v>
      </c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7">
        <f t="shared" si="18"/>
        <v>0</v>
      </c>
      <c r="P56" s="106"/>
      <c r="Q56" s="106"/>
      <c r="R56" s="143">
        <f t="shared" si="16"/>
        <v>0</v>
      </c>
      <c r="S56" s="106"/>
      <c r="T56" s="106"/>
      <c r="U56" s="143">
        <f t="shared" si="17"/>
        <v>0</v>
      </c>
      <c r="V56" s="106"/>
    </row>
    <row r="57" spans="2:22" x14ac:dyDescent="0.2">
      <c r="B57" s="572"/>
      <c r="C57" s="211">
        <v>87</v>
      </c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7">
        <f t="shared" si="18"/>
        <v>0</v>
      </c>
      <c r="P57" s="106"/>
      <c r="Q57" s="106"/>
      <c r="R57" s="143">
        <f t="shared" si="16"/>
        <v>0</v>
      </c>
      <c r="S57" s="106"/>
      <c r="T57" s="106"/>
      <c r="U57" s="143">
        <f t="shared" si="17"/>
        <v>0</v>
      </c>
      <c r="V57" s="106"/>
    </row>
    <row r="58" spans="2:22" x14ac:dyDescent="0.2">
      <c r="B58" s="572"/>
      <c r="C58" s="211">
        <v>88</v>
      </c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7">
        <f t="shared" si="18"/>
        <v>0</v>
      </c>
      <c r="P58" s="106"/>
      <c r="Q58" s="106"/>
      <c r="R58" s="143">
        <f t="shared" si="16"/>
        <v>0</v>
      </c>
      <c r="S58" s="106"/>
      <c r="T58" s="106"/>
      <c r="U58" s="143">
        <f t="shared" si="17"/>
        <v>0</v>
      </c>
      <c r="V58" s="106"/>
    </row>
    <row r="59" spans="2:22" x14ac:dyDescent="0.2">
      <c r="B59" s="572"/>
      <c r="C59" s="211">
        <v>89</v>
      </c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7">
        <f t="shared" si="18"/>
        <v>0</v>
      </c>
      <c r="P59" s="106"/>
      <c r="Q59" s="106"/>
      <c r="R59" s="143">
        <f t="shared" si="16"/>
        <v>0</v>
      </c>
      <c r="S59" s="106"/>
      <c r="T59" s="106"/>
      <c r="U59" s="143">
        <f t="shared" si="17"/>
        <v>0</v>
      </c>
      <c r="V59" s="106"/>
    </row>
    <row r="60" spans="2:22" x14ac:dyDescent="0.2">
      <c r="B60" s="572"/>
      <c r="C60" s="211">
        <v>90</v>
      </c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7">
        <f t="shared" si="18"/>
        <v>0</v>
      </c>
      <c r="P60" s="106"/>
      <c r="Q60" s="106"/>
      <c r="R60" s="143">
        <f t="shared" si="16"/>
        <v>0</v>
      </c>
      <c r="S60" s="106"/>
      <c r="T60" s="106"/>
      <c r="U60" s="143">
        <f t="shared" si="17"/>
        <v>0</v>
      </c>
      <c r="V60" s="106"/>
    </row>
    <row r="61" spans="2:22" x14ac:dyDescent="0.2">
      <c r="B61" s="107" t="s">
        <v>604</v>
      </c>
      <c r="C61" s="139">
        <v>99</v>
      </c>
      <c r="D61" s="141"/>
      <c r="E61" s="141"/>
      <c r="F61" s="142"/>
      <c r="G61" s="107">
        <f t="shared" ref="G61:M61" si="19">SUM(G51:G60)</f>
        <v>0</v>
      </c>
      <c r="H61" s="107">
        <f t="shared" si="19"/>
        <v>0</v>
      </c>
      <c r="I61" s="107">
        <f t="shared" si="19"/>
        <v>0</v>
      </c>
      <c r="J61" s="107">
        <f t="shared" si="19"/>
        <v>0</v>
      </c>
      <c r="K61" s="107">
        <f t="shared" si="19"/>
        <v>0</v>
      </c>
      <c r="L61" s="107">
        <f t="shared" si="19"/>
        <v>0</v>
      </c>
      <c r="M61" s="107">
        <f t="shared" si="19"/>
        <v>0</v>
      </c>
      <c r="N61" s="107">
        <f t="shared" ref="N61:V61" si="20">SUM(N51:N60)</f>
        <v>0</v>
      </c>
      <c r="O61" s="107">
        <f t="shared" si="18"/>
        <v>0</v>
      </c>
      <c r="P61" s="107">
        <f t="shared" si="20"/>
        <v>0</v>
      </c>
      <c r="Q61" s="107">
        <f t="shared" si="20"/>
        <v>0</v>
      </c>
      <c r="R61" s="143">
        <f t="shared" si="16"/>
        <v>0</v>
      </c>
      <c r="S61" s="107">
        <f t="shared" si="20"/>
        <v>0</v>
      </c>
      <c r="T61" s="107">
        <f t="shared" si="20"/>
        <v>0</v>
      </c>
      <c r="U61" s="107">
        <f t="shared" si="17"/>
        <v>0</v>
      </c>
      <c r="V61" s="107">
        <f t="shared" si="20"/>
        <v>0</v>
      </c>
    </row>
    <row r="62" spans="2:22" x14ac:dyDescent="0.2">
      <c r="P62" s="212"/>
      <c r="Q62" s="212"/>
      <c r="S62" s="212"/>
      <c r="T62" s="212"/>
      <c r="V62" s="212"/>
    </row>
    <row r="63" spans="2:22" x14ac:dyDescent="0.2">
      <c r="B63" s="107" t="s">
        <v>607</v>
      </c>
      <c r="C63" s="139">
        <v>109</v>
      </c>
      <c r="D63" s="141"/>
      <c r="E63" s="141"/>
      <c r="F63" s="142"/>
      <c r="G63" s="107">
        <f>G48+G61</f>
        <v>0</v>
      </c>
      <c r="H63" s="107">
        <f t="shared" ref="H63:N63" si="21">H48+H61</f>
        <v>0</v>
      </c>
      <c r="I63" s="107">
        <f t="shared" si="21"/>
        <v>0</v>
      </c>
      <c r="J63" s="107">
        <f t="shared" si="21"/>
        <v>0</v>
      </c>
      <c r="K63" s="107">
        <f t="shared" si="21"/>
        <v>0</v>
      </c>
      <c r="L63" s="107">
        <f t="shared" si="21"/>
        <v>0</v>
      </c>
      <c r="M63" s="107">
        <f t="shared" si="21"/>
        <v>0</v>
      </c>
      <c r="N63" s="107">
        <f t="shared" si="21"/>
        <v>0</v>
      </c>
      <c r="O63" s="107">
        <f>L63-N63</f>
        <v>0</v>
      </c>
      <c r="P63" s="107">
        <f>P48+P61</f>
        <v>0</v>
      </c>
      <c r="Q63" s="107">
        <f>Q48+Q61</f>
        <v>0</v>
      </c>
      <c r="R63" s="143">
        <f>O63+P63-Q63</f>
        <v>0</v>
      </c>
      <c r="S63" s="107">
        <f>S48+S61</f>
        <v>0</v>
      </c>
      <c r="T63" s="107">
        <f>T48+T61</f>
        <v>0</v>
      </c>
      <c r="U63" s="107">
        <f>R63+S63+T63</f>
        <v>0</v>
      </c>
      <c r="V63" s="107">
        <f>V48+V61</f>
        <v>0</v>
      </c>
    </row>
    <row r="64" spans="2:22" ht="13.5" customHeight="1" x14ac:dyDescent="0.2">
      <c r="P64" s="212"/>
      <c r="Q64" s="212"/>
      <c r="S64" s="212"/>
      <c r="T64" s="212"/>
      <c r="V64" s="212"/>
    </row>
    <row r="65" spans="2:22" ht="13.5" customHeight="1" x14ac:dyDescent="0.2">
      <c r="B65" s="973" t="s">
        <v>267</v>
      </c>
      <c r="C65" s="974"/>
      <c r="D65" s="974"/>
      <c r="E65" s="974"/>
      <c r="F65" s="974"/>
      <c r="G65" s="974"/>
      <c r="H65" s="975"/>
      <c r="I65" s="975"/>
      <c r="P65" s="212"/>
      <c r="Q65" s="212"/>
      <c r="S65" s="212"/>
      <c r="T65" s="212"/>
      <c r="V65" s="212"/>
    </row>
    <row r="66" spans="2:22" ht="13.5" customHeight="1" x14ac:dyDescent="0.2">
      <c r="B66" s="572"/>
      <c r="C66" s="211">
        <v>111</v>
      </c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7">
        <f>L66-N66</f>
        <v>0</v>
      </c>
      <c r="P66" s="106"/>
      <c r="Q66" s="106"/>
      <c r="R66" s="143">
        <f t="shared" ref="R66:R76" si="22">O66+P66-Q66</f>
        <v>0</v>
      </c>
      <c r="S66" s="106"/>
      <c r="T66" s="106"/>
      <c r="U66" s="143">
        <f t="shared" ref="U66:U76" si="23">R66+S66+T66</f>
        <v>0</v>
      </c>
      <c r="V66" s="106"/>
    </row>
    <row r="67" spans="2:22" ht="13.5" customHeight="1" x14ac:dyDescent="0.2">
      <c r="B67" s="572"/>
      <c r="C67" s="211">
        <v>112</v>
      </c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7">
        <f t="shared" ref="O67:O76" si="24">L67-N67</f>
        <v>0</v>
      </c>
      <c r="P67" s="106"/>
      <c r="Q67" s="106"/>
      <c r="R67" s="143">
        <f t="shared" si="22"/>
        <v>0</v>
      </c>
      <c r="S67" s="106"/>
      <c r="T67" s="106"/>
      <c r="U67" s="143">
        <f t="shared" si="23"/>
        <v>0</v>
      </c>
      <c r="V67" s="106"/>
    </row>
    <row r="68" spans="2:22" ht="13.5" customHeight="1" x14ac:dyDescent="0.2">
      <c r="B68" s="572"/>
      <c r="C68" s="211">
        <v>113</v>
      </c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7">
        <f t="shared" si="24"/>
        <v>0</v>
      </c>
      <c r="P68" s="106"/>
      <c r="Q68" s="106"/>
      <c r="R68" s="143">
        <f t="shared" si="22"/>
        <v>0</v>
      </c>
      <c r="S68" s="106"/>
      <c r="T68" s="106"/>
      <c r="U68" s="143">
        <f t="shared" si="23"/>
        <v>0</v>
      </c>
      <c r="V68" s="106"/>
    </row>
    <row r="69" spans="2:22" ht="13.5" customHeight="1" x14ac:dyDescent="0.2">
      <c r="B69" s="572"/>
      <c r="C69" s="211">
        <v>114</v>
      </c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7">
        <f t="shared" si="24"/>
        <v>0</v>
      </c>
      <c r="P69" s="106"/>
      <c r="Q69" s="106"/>
      <c r="R69" s="143">
        <f t="shared" si="22"/>
        <v>0</v>
      </c>
      <c r="S69" s="106"/>
      <c r="T69" s="106"/>
      <c r="U69" s="143">
        <f t="shared" si="23"/>
        <v>0</v>
      </c>
      <c r="V69" s="106"/>
    </row>
    <row r="70" spans="2:22" ht="13.5" customHeight="1" x14ac:dyDescent="0.2">
      <c r="B70" s="572"/>
      <c r="C70" s="211">
        <v>115</v>
      </c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7">
        <f t="shared" si="24"/>
        <v>0</v>
      </c>
      <c r="P70" s="106"/>
      <c r="Q70" s="106"/>
      <c r="R70" s="143">
        <f t="shared" si="22"/>
        <v>0</v>
      </c>
      <c r="S70" s="106"/>
      <c r="T70" s="106"/>
      <c r="U70" s="143">
        <f t="shared" si="23"/>
        <v>0</v>
      </c>
      <c r="V70" s="106"/>
    </row>
    <row r="71" spans="2:22" ht="13.5" customHeight="1" x14ac:dyDescent="0.2">
      <c r="B71" s="572"/>
      <c r="C71" s="211">
        <v>116</v>
      </c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7">
        <f t="shared" si="24"/>
        <v>0</v>
      </c>
      <c r="P71" s="106"/>
      <c r="Q71" s="106"/>
      <c r="R71" s="143">
        <f t="shared" si="22"/>
        <v>0</v>
      </c>
      <c r="S71" s="106"/>
      <c r="T71" s="106"/>
      <c r="U71" s="143">
        <f t="shared" si="23"/>
        <v>0</v>
      </c>
      <c r="V71" s="106"/>
    </row>
    <row r="72" spans="2:22" ht="13.5" customHeight="1" x14ac:dyDescent="0.2">
      <c r="B72" s="572"/>
      <c r="C72" s="211">
        <v>117</v>
      </c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7">
        <f t="shared" si="24"/>
        <v>0</v>
      </c>
      <c r="P72" s="106"/>
      <c r="Q72" s="106"/>
      <c r="R72" s="143">
        <f t="shared" si="22"/>
        <v>0</v>
      </c>
      <c r="S72" s="106"/>
      <c r="T72" s="106"/>
      <c r="U72" s="143">
        <f t="shared" si="23"/>
        <v>0</v>
      </c>
      <c r="V72" s="106"/>
    </row>
    <row r="73" spans="2:22" ht="13.5" customHeight="1" x14ac:dyDescent="0.2">
      <c r="B73" s="572"/>
      <c r="C73" s="211">
        <v>118</v>
      </c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7">
        <f t="shared" si="24"/>
        <v>0</v>
      </c>
      <c r="P73" s="106"/>
      <c r="Q73" s="106"/>
      <c r="R73" s="143">
        <f t="shared" si="22"/>
        <v>0</v>
      </c>
      <c r="S73" s="106"/>
      <c r="T73" s="106"/>
      <c r="U73" s="143">
        <f t="shared" si="23"/>
        <v>0</v>
      </c>
      <c r="V73" s="106"/>
    </row>
    <row r="74" spans="2:22" ht="13.5" customHeight="1" x14ac:dyDescent="0.2">
      <c r="B74" s="572"/>
      <c r="C74" s="211">
        <v>119</v>
      </c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7">
        <f t="shared" si="24"/>
        <v>0</v>
      </c>
      <c r="P74" s="106"/>
      <c r="Q74" s="106"/>
      <c r="R74" s="143">
        <f t="shared" si="22"/>
        <v>0</v>
      </c>
      <c r="S74" s="106"/>
      <c r="T74" s="106"/>
      <c r="U74" s="143">
        <f t="shared" si="23"/>
        <v>0</v>
      </c>
      <c r="V74" s="106"/>
    </row>
    <row r="75" spans="2:22" ht="13.5" customHeight="1" x14ac:dyDescent="0.2">
      <c r="B75" s="572"/>
      <c r="C75" s="211">
        <v>120</v>
      </c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7">
        <f t="shared" si="24"/>
        <v>0</v>
      </c>
      <c r="P75" s="106"/>
      <c r="Q75" s="106"/>
      <c r="R75" s="143">
        <f t="shared" si="22"/>
        <v>0</v>
      </c>
      <c r="S75" s="106"/>
      <c r="T75" s="106"/>
      <c r="U75" s="143">
        <f t="shared" si="23"/>
        <v>0</v>
      </c>
      <c r="V75" s="106"/>
    </row>
    <row r="76" spans="2:22" ht="13.5" customHeight="1" x14ac:dyDescent="0.2">
      <c r="B76" s="107" t="s">
        <v>268</v>
      </c>
      <c r="C76" s="139">
        <v>129</v>
      </c>
      <c r="D76" s="141"/>
      <c r="E76" s="141"/>
      <c r="F76" s="142"/>
      <c r="G76" s="137">
        <f t="shared" ref="G76:N76" si="25">SUM(G66:G75)</f>
        <v>0</v>
      </c>
      <c r="H76" s="137">
        <f t="shared" si="25"/>
        <v>0</v>
      </c>
      <c r="I76" s="137">
        <f t="shared" si="25"/>
        <v>0</v>
      </c>
      <c r="J76" s="137">
        <f t="shared" si="25"/>
        <v>0</v>
      </c>
      <c r="K76" s="137">
        <f t="shared" si="25"/>
        <v>0</v>
      </c>
      <c r="L76" s="137">
        <f t="shared" si="25"/>
        <v>0</v>
      </c>
      <c r="M76" s="137">
        <f t="shared" si="25"/>
        <v>0</v>
      </c>
      <c r="N76" s="137">
        <f t="shared" si="25"/>
        <v>0</v>
      </c>
      <c r="O76" s="107">
        <f t="shared" si="24"/>
        <v>0</v>
      </c>
      <c r="P76" s="137">
        <f>SUM(P66:P75)</f>
        <v>0</v>
      </c>
      <c r="Q76" s="137">
        <f>SUM(Q66:Q75)</f>
        <v>0</v>
      </c>
      <c r="R76" s="143">
        <f t="shared" si="22"/>
        <v>0</v>
      </c>
      <c r="S76" s="137">
        <f>SUM(S66:S75)</f>
        <v>0</v>
      </c>
      <c r="T76" s="137">
        <f>SUM(T66:T75)</f>
        <v>0</v>
      </c>
      <c r="U76" s="107">
        <f t="shared" si="23"/>
        <v>0</v>
      </c>
      <c r="V76" s="137">
        <f>SUM(V66:V75)</f>
        <v>0</v>
      </c>
    </row>
    <row r="77" spans="2:22" ht="13.5" customHeight="1" x14ac:dyDescent="0.2">
      <c r="B77" s="590"/>
      <c r="C77" s="591"/>
      <c r="D77" s="591"/>
      <c r="E77" s="591"/>
      <c r="F77" s="591"/>
      <c r="G77" s="591"/>
      <c r="H77" s="21"/>
      <c r="I77" s="21"/>
      <c r="P77" s="212"/>
      <c r="Q77" s="212"/>
      <c r="S77" s="212"/>
      <c r="T77" s="212"/>
      <c r="V77" s="212"/>
    </row>
    <row r="78" spans="2:22" x14ac:dyDescent="0.2">
      <c r="B78" s="107" t="s">
        <v>278</v>
      </c>
      <c r="C78" s="139">
        <v>139</v>
      </c>
      <c r="D78" s="141"/>
      <c r="E78" s="141"/>
      <c r="F78" s="142"/>
      <c r="G78" s="107">
        <f>G35+G63+G76</f>
        <v>0</v>
      </c>
      <c r="H78" s="107">
        <f t="shared" ref="H78:S78" si="26">H35+H63+H76</f>
        <v>0</v>
      </c>
      <c r="I78" s="107">
        <f t="shared" si="26"/>
        <v>0</v>
      </c>
      <c r="J78" s="107">
        <f t="shared" si="26"/>
        <v>0</v>
      </c>
      <c r="K78" s="107">
        <f t="shared" si="26"/>
        <v>0</v>
      </c>
      <c r="L78" s="107">
        <f t="shared" si="26"/>
        <v>0</v>
      </c>
      <c r="M78" s="107">
        <f t="shared" si="26"/>
        <v>0</v>
      </c>
      <c r="N78" s="107">
        <f t="shared" si="26"/>
        <v>0</v>
      </c>
      <c r="O78" s="107">
        <f>L78-N78</f>
        <v>0</v>
      </c>
      <c r="P78" s="107">
        <f t="shared" si="26"/>
        <v>0</v>
      </c>
      <c r="Q78" s="107">
        <f t="shared" si="26"/>
        <v>0</v>
      </c>
      <c r="R78" s="143">
        <f>O78+P78-Q78</f>
        <v>0</v>
      </c>
      <c r="S78" s="107">
        <f t="shared" si="26"/>
        <v>0</v>
      </c>
      <c r="T78" s="107">
        <f>T35+T63+T76</f>
        <v>0</v>
      </c>
      <c r="U78" s="107">
        <f>R78+S78+T78</f>
        <v>0</v>
      </c>
      <c r="V78" s="107">
        <f>V35+V63+V76</f>
        <v>0</v>
      </c>
    </row>
    <row r="79" spans="2:22" x14ac:dyDescent="0.2">
      <c r="P79" s="212"/>
      <c r="Q79" s="212"/>
      <c r="S79" s="212"/>
      <c r="T79" s="212"/>
      <c r="V79" s="212"/>
    </row>
    <row r="80" spans="2:22" x14ac:dyDescent="0.2">
      <c r="B80" s="209" t="s">
        <v>266</v>
      </c>
      <c r="C80" s="210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1"/>
      <c r="S80" s="208"/>
      <c r="T80" s="208"/>
      <c r="U80" s="201"/>
      <c r="V80" s="208"/>
    </row>
    <row r="81" spans="2:22" x14ac:dyDescent="0.2">
      <c r="B81" s="572"/>
      <c r="C81" s="211">
        <v>141</v>
      </c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7">
        <f>L81-N81</f>
        <v>0</v>
      </c>
      <c r="P81" s="106"/>
      <c r="Q81" s="106"/>
      <c r="R81" s="143">
        <f t="shared" ref="R81:R91" si="27">O81+P81-Q81</f>
        <v>0</v>
      </c>
      <c r="S81" s="106"/>
      <c r="T81" s="106"/>
      <c r="U81" s="143">
        <f t="shared" ref="U81:U91" si="28">R81+S81+T81</f>
        <v>0</v>
      </c>
      <c r="V81" s="106"/>
    </row>
    <row r="82" spans="2:22" x14ac:dyDescent="0.2">
      <c r="B82" s="572"/>
      <c r="C82" s="211">
        <v>142</v>
      </c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7">
        <f t="shared" ref="O82:O91" si="29">L82-N82</f>
        <v>0</v>
      </c>
      <c r="P82" s="106"/>
      <c r="Q82" s="106"/>
      <c r="R82" s="143">
        <f t="shared" si="27"/>
        <v>0</v>
      </c>
      <c r="S82" s="106"/>
      <c r="T82" s="106"/>
      <c r="U82" s="143">
        <f t="shared" si="28"/>
        <v>0</v>
      </c>
      <c r="V82" s="106"/>
    </row>
    <row r="83" spans="2:22" x14ac:dyDescent="0.2">
      <c r="B83" s="572"/>
      <c r="C83" s="211">
        <v>143</v>
      </c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7">
        <f t="shared" si="29"/>
        <v>0</v>
      </c>
      <c r="P83" s="106"/>
      <c r="Q83" s="106"/>
      <c r="R83" s="143">
        <f t="shared" si="27"/>
        <v>0</v>
      </c>
      <c r="S83" s="106"/>
      <c r="T83" s="106"/>
      <c r="U83" s="143">
        <f t="shared" si="28"/>
        <v>0</v>
      </c>
      <c r="V83" s="106"/>
    </row>
    <row r="84" spans="2:22" x14ac:dyDescent="0.2">
      <c r="B84" s="572"/>
      <c r="C84" s="211">
        <v>144</v>
      </c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7">
        <f t="shared" si="29"/>
        <v>0</v>
      </c>
      <c r="P84" s="106"/>
      <c r="Q84" s="106"/>
      <c r="R84" s="143">
        <f t="shared" si="27"/>
        <v>0</v>
      </c>
      <c r="S84" s="106"/>
      <c r="T84" s="106"/>
      <c r="U84" s="143">
        <f t="shared" si="28"/>
        <v>0</v>
      </c>
      <c r="V84" s="106"/>
    </row>
    <row r="85" spans="2:22" x14ac:dyDescent="0.2">
      <c r="B85" s="572"/>
      <c r="C85" s="211">
        <v>145</v>
      </c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7">
        <f t="shared" si="29"/>
        <v>0</v>
      </c>
      <c r="P85" s="106"/>
      <c r="Q85" s="106"/>
      <c r="R85" s="143">
        <f t="shared" si="27"/>
        <v>0</v>
      </c>
      <c r="S85" s="106"/>
      <c r="T85" s="106"/>
      <c r="U85" s="143">
        <f t="shared" si="28"/>
        <v>0</v>
      </c>
      <c r="V85" s="106"/>
    </row>
    <row r="86" spans="2:22" x14ac:dyDescent="0.2">
      <c r="B86" s="572"/>
      <c r="C86" s="211">
        <v>146</v>
      </c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7">
        <f t="shared" si="29"/>
        <v>0</v>
      </c>
      <c r="P86" s="106"/>
      <c r="Q86" s="106"/>
      <c r="R86" s="143">
        <f t="shared" si="27"/>
        <v>0</v>
      </c>
      <c r="S86" s="106"/>
      <c r="T86" s="106"/>
      <c r="U86" s="143">
        <f t="shared" si="28"/>
        <v>0</v>
      </c>
      <c r="V86" s="106"/>
    </row>
    <row r="87" spans="2:22" x14ac:dyDescent="0.2">
      <c r="B87" s="572"/>
      <c r="C87" s="211">
        <v>147</v>
      </c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7">
        <f t="shared" si="29"/>
        <v>0</v>
      </c>
      <c r="P87" s="106"/>
      <c r="Q87" s="106"/>
      <c r="R87" s="143">
        <f t="shared" si="27"/>
        <v>0</v>
      </c>
      <c r="S87" s="106"/>
      <c r="T87" s="106"/>
      <c r="U87" s="143">
        <f t="shared" si="28"/>
        <v>0</v>
      </c>
      <c r="V87" s="106"/>
    </row>
    <row r="88" spans="2:22" x14ac:dyDescent="0.2">
      <c r="B88" s="572"/>
      <c r="C88" s="211">
        <v>148</v>
      </c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7">
        <f t="shared" si="29"/>
        <v>0</v>
      </c>
      <c r="P88" s="106"/>
      <c r="Q88" s="106"/>
      <c r="R88" s="143">
        <f t="shared" si="27"/>
        <v>0</v>
      </c>
      <c r="S88" s="106"/>
      <c r="T88" s="106"/>
      <c r="U88" s="143">
        <f t="shared" si="28"/>
        <v>0</v>
      </c>
      <c r="V88" s="106"/>
    </row>
    <row r="89" spans="2:22" x14ac:dyDescent="0.2">
      <c r="B89" s="572"/>
      <c r="C89" s="211">
        <v>149</v>
      </c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7">
        <f t="shared" si="29"/>
        <v>0</v>
      </c>
      <c r="P89" s="106"/>
      <c r="Q89" s="106"/>
      <c r="R89" s="143">
        <f t="shared" si="27"/>
        <v>0</v>
      </c>
      <c r="S89" s="106"/>
      <c r="T89" s="106"/>
      <c r="U89" s="143">
        <f t="shared" si="28"/>
        <v>0</v>
      </c>
      <c r="V89" s="106"/>
    </row>
    <row r="90" spans="2:22" x14ac:dyDescent="0.2">
      <c r="B90" s="572"/>
      <c r="C90" s="211">
        <v>150</v>
      </c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7">
        <f t="shared" si="29"/>
        <v>0</v>
      </c>
      <c r="P90" s="106"/>
      <c r="Q90" s="106"/>
      <c r="R90" s="143">
        <f t="shared" si="27"/>
        <v>0</v>
      </c>
      <c r="S90" s="106"/>
      <c r="T90" s="106"/>
      <c r="U90" s="143">
        <f t="shared" si="28"/>
        <v>0</v>
      </c>
      <c r="V90" s="106"/>
    </row>
    <row r="91" spans="2:22" x14ac:dyDescent="0.2">
      <c r="B91" s="107" t="s">
        <v>608</v>
      </c>
      <c r="C91" s="139">
        <v>159</v>
      </c>
      <c r="D91" s="141"/>
      <c r="E91" s="141"/>
      <c r="F91" s="142"/>
      <c r="G91" s="137">
        <f t="shared" ref="G91:M91" si="30">SUM(G81:G90)</f>
        <v>0</v>
      </c>
      <c r="H91" s="137">
        <f t="shared" si="30"/>
        <v>0</v>
      </c>
      <c r="I91" s="137">
        <f t="shared" si="30"/>
        <v>0</v>
      </c>
      <c r="J91" s="137">
        <f t="shared" si="30"/>
        <v>0</v>
      </c>
      <c r="K91" s="137">
        <f t="shared" si="30"/>
        <v>0</v>
      </c>
      <c r="L91" s="137">
        <f t="shared" si="30"/>
        <v>0</v>
      </c>
      <c r="M91" s="137">
        <f t="shared" si="30"/>
        <v>0</v>
      </c>
      <c r="N91" s="137">
        <f t="shared" ref="N91:V91" si="31">SUM(N81:N90)</f>
        <v>0</v>
      </c>
      <c r="O91" s="107">
        <f t="shared" si="29"/>
        <v>0</v>
      </c>
      <c r="P91" s="137">
        <f t="shared" si="31"/>
        <v>0</v>
      </c>
      <c r="Q91" s="137">
        <f t="shared" si="31"/>
        <v>0</v>
      </c>
      <c r="R91" s="143">
        <f t="shared" si="27"/>
        <v>0</v>
      </c>
      <c r="S91" s="137">
        <f t="shared" si="31"/>
        <v>0</v>
      </c>
      <c r="T91" s="137">
        <f t="shared" si="31"/>
        <v>0</v>
      </c>
      <c r="U91" s="107">
        <f t="shared" si="28"/>
        <v>0</v>
      </c>
      <c r="V91" s="137">
        <f t="shared" si="31"/>
        <v>0</v>
      </c>
    </row>
    <row r="92" spans="2:22" x14ac:dyDescent="0.2">
      <c r="P92" s="212"/>
      <c r="Q92" s="212"/>
      <c r="S92" s="212"/>
      <c r="T92" s="212"/>
      <c r="V92" s="212"/>
    </row>
    <row r="93" spans="2:22" x14ac:dyDescent="0.2">
      <c r="B93" s="209" t="s">
        <v>269</v>
      </c>
      <c r="C93" s="210"/>
      <c r="D93" s="208"/>
      <c r="E93" s="208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1"/>
      <c r="S93" s="208"/>
      <c r="T93" s="208"/>
      <c r="U93" s="201"/>
      <c r="V93" s="208"/>
    </row>
    <row r="94" spans="2:22" x14ac:dyDescent="0.2">
      <c r="B94" s="572"/>
      <c r="C94" s="211">
        <v>161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7">
        <f>L94-N94</f>
        <v>0</v>
      </c>
      <c r="P94" s="106"/>
      <c r="Q94" s="106"/>
      <c r="R94" s="143">
        <f t="shared" ref="R94:R103" si="32">O94+P94-Q94</f>
        <v>0</v>
      </c>
      <c r="S94" s="106"/>
      <c r="T94" s="106"/>
      <c r="U94" s="143">
        <f t="shared" ref="U94:U106" si="33">R94+S94+T94</f>
        <v>0</v>
      </c>
      <c r="V94" s="106"/>
    </row>
    <row r="95" spans="2:22" x14ac:dyDescent="0.2">
      <c r="B95" s="572"/>
      <c r="C95" s="211">
        <v>162</v>
      </c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7">
        <f t="shared" ref="O95:O103" si="34">L95-N95</f>
        <v>0</v>
      </c>
      <c r="P95" s="106"/>
      <c r="Q95" s="106"/>
      <c r="R95" s="143">
        <f t="shared" si="32"/>
        <v>0</v>
      </c>
      <c r="S95" s="106"/>
      <c r="T95" s="106"/>
      <c r="U95" s="143">
        <f t="shared" si="33"/>
        <v>0</v>
      </c>
      <c r="V95" s="106"/>
    </row>
    <row r="96" spans="2:22" x14ac:dyDescent="0.2">
      <c r="B96" s="572"/>
      <c r="C96" s="211">
        <v>163</v>
      </c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7">
        <f t="shared" si="34"/>
        <v>0</v>
      </c>
      <c r="P96" s="106"/>
      <c r="Q96" s="106"/>
      <c r="R96" s="143">
        <f t="shared" si="32"/>
        <v>0</v>
      </c>
      <c r="S96" s="106"/>
      <c r="T96" s="106"/>
      <c r="U96" s="143">
        <f t="shared" si="33"/>
        <v>0</v>
      </c>
      <c r="V96" s="106"/>
    </row>
    <row r="97" spans="2:22" x14ac:dyDescent="0.2">
      <c r="B97" s="572"/>
      <c r="C97" s="211">
        <v>164</v>
      </c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7">
        <f t="shared" si="34"/>
        <v>0</v>
      </c>
      <c r="P97" s="106"/>
      <c r="Q97" s="106"/>
      <c r="R97" s="143">
        <f t="shared" si="32"/>
        <v>0</v>
      </c>
      <c r="S97" s="106"/>
      <c r="T97" s="106"/>
      <c r="U97" s="143">
        <f t="shared" si="33"/>
        <v>0</v>
      </c>
      <c r="V97" s="106"/>
    </row>
    <row r="98" spans="2:22" x14ac:dyDescent="0.2">
      <c r="B98" s="572"/>
      <c r="C98" s="211">
        <v>165</v>
      </c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7">
        <f t="shared" si="34"/>
        <v>0</v>
      </c>
      <c r="P98" s="106"/>
      <c r="Q98" s="106"/>
      <c r="R98" s="143">
        <f t="shared" si="32"/>
        <v>0</v>
      </c>
      <c r="S98" s="106"/>
      <c r="T98" s="106"/>
      <c r="U98" s="143">
        <f t="shared" si="33"/>
        <v>0</v>
      </c>
      <c r="V98" s="106"/>
    </row>
    <row r="99" spans="2:22" x14ac:dyDescent="0.2">
      <c r="B99" s="572"/>
      <c r="C99" s="211">
        <v>166</v>
      </c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7">
        <f t="shared" si="34"/>
        <v>0</v>
      </c>
      <c r="P99" s="106"/>
      <c r="Q99" s="106"/>
      <c r="R99" s="143">
        <f t="shared" si="32"/>
        <v>0</v>
      </c>
      <c r="S99" s="106"/>
      <c r="T99" s="106"/>
      <c r="U99" s="143">
        <f t="shared" si="33"/>
        <v>0</v>
      </c>
      <c r="V99" s="106"/>
    </row>
    <row r="100" spans="2:22" x14ac:dyDescent="0.2">
      <c r="B100" s="572"/>
      <c r="C100" s="211">
        <v>167</v>
      </c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7">
        <f t="shared" si="34"/>
        <v>0</v>
      </c>
      <c r="P100" s="106"/>
      <c r="Q100" s="106"/>
      <c r="R100" s="143">
        <f t="shared" si="32"/>
        <v>0</v>
      </c>
      <c r="S100" s="106"/>
      <c r="T100" s="106"/>
      <c r="U100" s="143">
        <f t="shared" si="33"/>
        <v>0</v>
      </c>
      <c r="V100" s="106"/>
    </row>
    <row r="101" spans="2:22" x14ac:dyDescent="0.2">
      <c r="B101" s="572"/>
      <c r="C101" s="211">
        <v>168</v>
      </c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7">
        <f t="shared" si="34"/>
        <v>0</v>
      </c>
      <c r="P101" s="106"/>
      <c r="Q101" s="106"/>
      <c r="R101" s="143">
        <f t="shared" si="32"/>
        <v>0</v>
      </c>
      <c r="S101" s="106"/>
      <c r="T101" s="106"/>
      <c r="U101" s="143">
        <f t="shared" si="33"/>
        <v>0</v>
      </c>
      <c r="V101" s="106"/>
    </row>
    <row r="102" spans="2:22" x14ac:dyDescent="0.2">
      <c r="B102" s="572"/>
      <c r="C102" s="211">
        <v>169</v>
      </c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7">
        <f t="shared" si="34"/>
        <v>0</v>
      </c>
      <c r="P102" s="106"/>
      <c r="Q102" s="106"/>
      <c r="R102" s="143">
        <f t="shared" si="32"/>
        <v>0</v>
      </c>
      <c r="S102" s="106"/>
      <c r="T102" s="106"/>
      <c r="U102" s="143">
        <f t="shared" si="33"/>
        <v>0</v>
      </c>
      <c r="V102" s="106"/>
    </row>
    <row r="103" spans="2:22" x14ac:dyDescent="0.2">
      <c r="B103" s="572"/>
      <c r="C103" s="211">
        <v>170</v>
      </c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7">
        <f t="shared" si="34"/>
        <v>0</v>
      </c>
      <c r="P103" s="106"/>
      <c r="Q103" s="106"/>
      <c r="R103" s="143">
        <f t="shared" si="32"/>
        <v>0</v>
      </c>
      <c r="S103" s="106"/>
      <c r="T103" s="106"/>
      <c r="U103" s="143">
        <f t="shared" si="33"/>
        <v>0</v>
      </c>
      <c r="V103" s="106"/>
    </row>
    <row r="104" spans="2:22" x14ac:dyDescent="0.2">
      <c r="B104" s="107" t="s">
        <v>279</v>
      </c>
      <c r="C104" s="139">
        <v>179</v>
      </c>
      <c r="D104" s="141"/>
      <c r="E104" s="141"/>
      <c r="F104" s="142"/>
      <c r="G104" s="107">
        <f t="shared" ref="G104:M104" si="35">SUM(G94:G103)</f>
        <v>0</v>
      </c>
      <c r="H104" s="107">
        <f t="shared" si="35"/>
        <v>0</v>
      </c>
      <c r="I104" s="107">
        <f t="shared" si="35"/>
        <v>0</v>
      </c>
      <c r="J104" s="107">
        <f t="shared" si="35"/>
        <v>0</v>
      </c>
      <c r="K104" s="107">
        <f t="shared" si="35"/>
        <v>0</v>
      </c>
      <c r="L104" s="107">
        <f t="shared" si="35"/>
        <v>0</v>
      </c>
      <c r="M104" s="107">
        <f t="shared" si="35"/>
        <v>0</v>
      </c>
      <c r="N104" s="107">
        <f t="shared" ref="N104:V104" si="36">SUM(N94:N103)</f>
        <v>0</v>
      </c>
      <c r="O104" s="107">
        <f>L104-N104</f>
        <v>0</v>
      </c>
      <c r="P104" s="107">
        <f t="shared" si="36"/>
        <v>0</v>
      </c>
      <c r="Q104" s="107">
        <f t="shared" si="36"/>
        <v>0</v>
      </c>
      <c r="R104" s="143">
        <f>O104+P104-Q104</f>
        <v>0</v>
      </c>
      <c r="S104" s="107">
        <f t="shared" si="36"/>
        <v>0</v>
      </c>
      <c r="T104" s="107">
        <f t="shared" si="36"/>
        <v>0</v>
      </c>
      <c r="U104" s="107">
        <f t="shared" si="33"/>
        <v>0</v>
      </c>
      <c r="V104" s="107">
        <f t="shared" si="36"/>
        <v>0</v>
      </c>
    </row>
    <row r="105" spans="2:22" x14ac:dyDescent="0.2">
      <c r="P105" s="212"/>
      <c r="Q105" s="212"/>
      <c r="S105" s="212"/>
      <c r="T105" s="212"/>
      <c r="V105" s="212"/>
    </row>
    <row r="106" spans="2:22" x14ac:dyDescent="0.2">
      <c r="B106" s="107" t="s">
        <v>280</v>
      </c>
      <c r="C106" s="139">
        <v>189</v>
      </c>
      <c r="D106" s="141"/>
      <c r="E106" s="141"/>
      <c r="F106" s="142"/>
      <c r="G106" s="107">
        <f>G91+G104</f>
        <v>0</v>
      </c>
      <c r="H106" s="107">
        <f t="shared" ref="H106:N106" si="37">H91+H104</f>
        <v>0</v>
      </c>
      <c r="I106" s="107">
        <f t="shared" si="37"/>
        <v>0</v>
      </c>
      <c r="J106" s="107">
        <f t="shared" si="37"/>
        <v>0</v>
      </c>
      <c r="K106" s="107">
        <f t="shared" si="37"/>
        <v>0</v>
      </c>
      <c r="L106" s="107">
        <f t="shared" si="37"/>
        <v>0</v>
      </c>
      <c r="M106" s="107">
        <f t="shared" si="37"/>
        <v>0</v>
      </c>
      <c r="N106" s="107">
        <f t="shared" si="37"/>
        <v>0</v>
      </c>
      <c r="O106" s="107">
        <f>L106-N106</f>
        <v>0</v>
      </c>
      <c r="P106" s="107">
        <f>P91+P104</f>
        <v>0</v>
      </c>
      <c r="Q106" s="107">
        <f>Q91+Q104</f>
        <v>0</v>
      </c>
      <c r="R106" s="143">
        <f>O106+P106-Q106</f>
        <v>0</v>
      </c>
      <c r="S106" s="107">
        <f>S91+S104</f>
        <v>0</v>
      </c>
      <c r="T106" s="107">
        <f>T91+T104</f>
        <v>0</v>
      </c>
      <c r="U106" s="107">
        <f t="shared" si="33"/>
        <v>0</v>
      </c>
      <c r="V106" s="107">
        <f>V91+V104</f>
        <v>0</v>
      </c>
    </row>
    <row r="107" spans="2:22" x14ac:dyDescent="0.2">
      <c r="P107" s="212"/>
      <c r="Q107" s="212"/>
      <c r="S107" s="212"/>
      <c r="T107" s="212"/>
      <c r="V107" s="212"/>
    </row>
    <row r="108" spans="2:22" x14ac:dyDescent="0.2">
      <c r="B108" s="209" t="s">
        <v>270</v>
      </c>
      <c r="C108" s="210"/>
      <c r="D108" s="208"/>
      <c r="E108" s="208"/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1"/>
      <c r="S108" s="208"/>
      <c r="T108" s="208"/>
      <c r="U108" s="201"/>
      <c r="V108" s="208"/>
    </row>
    <row r="109" spans="2:22" x14ac:dyDescent="0.2">
      <c r="B109" s="572"/>
      <c r="C109" s="211">
        <v>191</v>
      </c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7">
        <f>L109-N109</f>
        <v>0</v>
      </c>
      <c r="P109" s="106"/>
      <c r="Q109" s="106"/>
      <c r="R109" s="143">
        <f t="shared" ref="R109:R119" si="38">O109+P109-Q109</f>
        <v>0</v>
      </c>
      <c r="S109" s="106"/>
      <c r="T109" s="106"/>
      <c r="U109" s="143">
        <f t="shared" ref="U109:U119" si="39">R109+S109+T109</f>
        <v>0</v>
      </c>
      <c r="V109" s="106"/>
    </row>
    <row r="110" spans="2:22" x14ac:dyDescent="0.2">
      <c r="B110" s="572"/>
      <c r="C110" s="211">
        <v>192</v>
      </c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7">
        <f t="shared" ref="O110:O119" si="40">L110-N110</f>
        <v>0</v>
      </c>
      <c r="P110" s="106"/>
      <c r="Q110" s="106"/>
      <c r="R110" s="143">
        <f t="shared" si="38"/>
        <v>0</v>
      </c>
      <c r="S110" s="106"/>
      <c r="T110" s="106"/>
      <c r="U110" s="143">
        <f t="shared" si="39"/>
        <v>0</v>
      </c>
      <c r="V110" s="106"/>
    </row>
    <row r="111" spans="2:22" x14ac:dyDescent="0.2">
      <c r="B111" s="572"/>
      <c r="C111" s="211">
        <v>193</v>
      </c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7">
        <f t="shared" si="40"/>
        <v>0</v>
      </c>
      <c r="P111" s="106"/>
      <c r="Q111" s="106"/>
      <c r="R111" s="143">
        <f t="shared" si="38"/>
        <v>0</v>
      </c>
      <c r="S111" s="106"/>
      <c r="T111" s="106"/>
      <c r="U111" s="143">
        <f t="shared" si="39"/>
        <v>0</v>
      </c>
      <c r="V111" s="106"/>
    </row>
    <row r="112" spans="2:22" x14ac:dyDescent="0.2">
      <c r="B112" s="572"/>
      <c r="C112" s="211">
        <v>194</v>
      </c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7">
        <f t="shared" si="40"/>
        <v>0</v>
      </c>
      <c r="P112" s="106"/>
      <c r="Q112" s="106"/>
      <c r="R112" s="143">
        <f t="shared" si="38"/>
        <v>0</v>
      </c>
      <c r="S112" s="106"/>
      <c r="T112" s="106"/>
      <c r="U112" s="143">
        <f t="shared" si="39"/>
        <v>0</v>
      </c>
      <c r="V112" s="106"/>
    </row>
    <row r="113" spans="2:22" x14ac:dyDescent="0.2">
      <c r="B113" s="572"/>
      <c r="C113" s="211">
        <v>195</v>
      </c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7">
        <f t="shared" si="40"/>
        <v>0</v>
      </c>
      <c r="P113" s="106"/>
      <c r="Q113" s="106"/>
      <c r="R113" s="143">
        <f t="shared" si="38"/>
        <v>0</v>
      </c>
      <c r="S113" s="106"/>
      <c r="T113" s="106"/>
      <c r="U113" s="143">
        <f t="shared" si="39"/>
        <v>0</v>
      </c>
      <c r="V113" s="106"/>
    </row>
    <row r="114" spans="2:22" x14ac:dyDescent="0.2">
      <c r="B114" s="572"/>
      <c r="C114" s="211">
        <v>196</v>
      </c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7">
        <f t="shared" si="40"/>
        <v>0</v>
      </c>
      <c r="P114" s="106"/>
      <c r="Q114" s="106"/>
      <c r="R114" s="143">
        <f t="shared" si="38"/>
        <v>0</v>
      </c>
      <c r="S114" s="106"/>
      <c r="T114" s="106"/>
      <c r="U114" s="143">
        <f t="shared" si="39"/>
        <v>0</v>
      </c>
      <c r="V114" s="106"/>
    </row>
    <row r="115" spans="2:22" x14ac:dyDescent="0.2">
      <c r="B115" s="572"/>
      <c r="C115" s="211">
        <v>197</v>
      </c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7">
        <f t="shared" si="40"/>
        <v>0</v>
      </c>
      <c r="P115" s="106"/>
      <c r="Q115" s="106"/>
      <c r="R115" s="143">
        <f t="shared" si="38"/>
        <v>0</v>
      </c>
      <c r="S115" s="106"/>
      <c r="T115" s="106"/>
      <c r="U115" s="143">
        <f t="shared" si="39"/>
        <v>0</v>
      </c>
      <c r="V115" s="106"/>
    </row>
    <row r="116" spans="2:22" x14ac:dyDescent="0.2">
      <c r="B116" s="572"/>
      <c r="C116" s="211">
        <v>198</v>
      </c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7">
        <f t="shared" si="40"/>
        <v>0</v>
      </c>
      <c r="P116" s="106"/>
      <c r="Q116" s="106"/>
      <c r="R116" s="143">
        <f t="shared" si="38"/>
        <v>0</v>
      </c>
      <c r="S116" s="106"/>
      <c r="T116" s="106"/>
      <c r="U116" s="143">
        <f t="shared" si="39"/>
        <v>0</v>
      </c>
      <c r="V116" s="106"/>
    </row>
    <row r="117" spans="2:22" x14ac:dyDescent="0.2">
      <c r="B117" s="572"/>
      <c r="C117" s="211">
        <v>199</v>
      </c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7">
        <f t="shared" si="40"/>
        <v>0</v>
      </c>
      <c r="P117" s="106"/>
      <c r="Q117" s="106"/>
      <c r="R117" s="143">
        <f t="shared" si="38"/>
        <v>0</v>
      </c>
      <c r="S117" s="106"/>
      <c r="T117" s="106"/>
      <c r="U117" s="143">
        <f t="shared" si="39"/>
        <v>0</v>
      </c>
      <c r="V117" s="106"/>
    </row>
    <row r="118" spans="2:22" x14ac:dyDescent="0.2">
      <c r="B118" s="572"/>
      <c r="C118" s="211">
        <v>200</v>
      </c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7">
        <f t="shared" si="40"/>
        <v>0</v>
      </c>
      <c r="P118" s="106"/>
      <c r="Q118" s="106"/>
      <c r="R118" s="143">
        <f t="shared" si="38"/>
        <v>0</v>
      </c>
      <c r="S118" s="106"/>
      <c r="T118" s="106"/>
      <c r="U118" s="143">
        <f t="shared" si="39"/>
        <v>0</v>
      </c>
      <c r="V118" s="106"/>
    </row>
    <row r="119" spans="2:22" x14ac:dyDescent="0.2">
      <c r="B119" s="107" t="s">
        <v>609</v>
      </c>
      <c r="C119" s="139">
        <v>209</v>
      </c>
      <c r="D119" s="141"/>
      <c r="E119" s="141"/>
      <c r="F119" s="142"/>
      <c r="G119" s="137">
        <f t="shared" ref="G119:M119" si="41">SUM(G109:G118)</f>
        <v>0</v>
      </c>
      <c r="H119" s="137">
        <f t="shared" si="41"/>
        <v>0</v>
      </c>
      <c r="I119" s="137">
        <f t="shared" si="41"/>
        <v>0</v>
      </c>
      <c r="J119" s="137">
        <f t="shared" si="41"/>
        <v>0</v>
      </c>
      <c r="K119" s="137">
        <f t="shared" si="41"/>
        <v>0</v>
      </c>
      <c r="L119" s="137">
        <f t="shared" si="41"/>
        <v>0</v>
      </c>
      <c r="M119" s="137">
        <f t="shared" si="41"/>
        <v>0</v>
      </c>
      <c r="N119" s="137">
        <f t="shared" ref="N119:V119" si="42">SUM(N109:N118)</f>
        <v>0</v>
      </c>
      <c r="O119" s="107">
        <f t="shared" si="40"/>
        <v>0</v>
      </c>
      <c r="P119" s="137">
        <f t="shared" si="42"/>
        <v>0</v>
      </c>
      <c r="Q119" s="137">
        <f t="shared" si="42"/>
        <v>0</v>
      </c>
      <c r="R119" s="143">
        <f t="shared" si="38"/>
        <v>0</v>
      </c>
      <c r="S119" s="137">
        <f t="shared" si="42"/>
        <v>0</v>
      </c>
      <c r="T119" s="137">
        <f t="shared" si="42"/>
        <v>0</v>
      </c>
      <c r="U119" s="107">
        <f t="shared" si="39"/>
        <v>0</v>
      </c>
      <c r="V119" s="137">
        <f t="shared" si="42"/>
        <v>0</v>
      </c>
    </row>
    <row r="120" spans="2:22" x14ac:dyDescent="0.2">
      <c r="P120" s="212"/>
      <c r="Q120" s="212"/>
      <c r="S120" s="212"/>
      <c r="T120" s="212"/>
      <c r="V120" s="212"/>
    </row>
    <row r="121" spans="2:22" x14ac:dyDescent="0.2">
      <c r="B121" s="209" t="s">
        <v>271</v>
      </c>
      <c r="C121" s="210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1"/>
      <c r="S121" s="208"/>
      <c r="T121" s="208"/>
      <c r="U121" s="201"/>
      <c r="V121" s="208"/>
    </row>
    <row r="122" spans="2:22" x14ac:dyDescent="0.2">
      <c r="B122" s="572"/>
      <c r="C122" s="211">
        <v>211</v>
      </c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7">
        <f t="shared" ref="O122:O132" si="43">L122-N122</f>
        <v>0</v>
      </c>
      <c r="P122" s="106"/>
      <c r="Q122" s="106"/>
      <c r="R122" s="143">
        <f t="shared" ref="R122:R132" si="44">O122+P122-Q122</f>
        <v>0</v>
      </c>
      <c r="S122" s="106"/>
      <c r="T122" s="106"/>
      <c r="U122" s="143">
        <f t="shared" ref="U122:U132" si="45">R122+S122+T122</f>
        <v>0</v>
      </c>
      <c r="V122" s="106"/>
    </row>
    <row r="123" spans="2:22" x14ac:dyDescent="0.2">
      <c r="B123" s="572"/>
      <c r="C123" s="211">
        <v>212</v>
      </c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7">
        <f t="shared" si="43"/>
        <v>0</v>
      </c>
      <c r="P123" s="106"/>
      <c r="Q123" s="106"/>
      <c r="R123" s="143">
        <f t="shared" si="44"/>
        <v>0</v>
      </c>
      <c r="S123" s="106"/>
      <c r="T123" s="106"/>
      <c r="U123" s="143">
        <f t="shared" si="45"/>
        <v>0</v>
      </c>
      <c r="V123" s="106"/>
    </row>
    <row r="124" spans="2:22" x14ac:dyDescent="0.2">
      <c r="B124" s="572"/>
      <c r="C124" s="211">
        <v>213</v>
      </c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7">
        <f t="shared" si="43"/>
        <v>0</v>
      </c>
      <c r="P124" s="106"/>
      <c r="Q124" s="106"/>
      <c r="R124" s="143">
        <f t="shared" si="44"/>
        <v>0</v>
      </c>
      <c r="S124" s="106"/>
      <c r="T124" s="106"/>
      <c r="U124" s="143">
        <f t="shared" si="45"/>
        <v>0</v>
      </c>
      <c r="V124" s="106"/>
    </row>
    <row r="125" spans="2:22" x14ac:dyDescent="0.2">
      <c r="B125" s="572"/>
      <c r="C125" s="211">
        <v>214</v>
      </c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7">
        <f t="shared" si="43"/>
        <v>0</v>
      </c>
      <c r="P125" s="106"/>
      <c r="Q125" s="106"/>
      <c r="R125" s="143">
        <f t="shared" si="44"/>
        <v>0</v>
      </c>
      <c r="S125" s="106"/>
      <c r="T125" s="106"/>
      <c r="U125" s="143">
        <f t="shared" si="45"/>
        <v>0</v>
      </c>
      <c r="V125" s="106"/>
    </row>
    <row r="126" spans="2:22" x14ac:dyDescent="0.2">
      <c r="B126" s="572"/>
      <c r="C126" s="211">
        <v>215</v>
      </c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7">
        <f t="shared" si="43"/>
        <v>0</v>
      </c>
      <c r="P126" s="106"/>
      <c r="Q126" s="106"/>
      <c r="R126" s="143">
        <f t="shared" si="44"/>
        <v>0</v>
      </c>
      <c r="S126" s="106"/>
      <c r="T126" s="106"/>
      <c r="U126" s="143">
        <f t="shared" si="45"/>
        <v>0</v>
      </c>
      <c r="V126" s="106"/>
    </row>
    <row r="127" spans="2:22" x14ac:dyDescent="0.2">
      <c r="B127" s="572"/>
      <c r="C127" s="211">
        <v>216</v>
      </c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7">
        <f t="shared" si="43"/>
        <v>0</v>
      </c>
      <c r="P127" s="106"/>
      <c r="Q127" s="106"/>
      <c r="R127" s="143">
        <f t="shared" si="44"/>
        <v>0</v>
      </c>
      <c r="S127" s="106"/>
      <c r="T127" s="106"/>
      <c r="U127" s="143">
        <f t="shared" si="45"/>
        <v>0</v>
      </c>
      <c r="V127" s="106"/>
    </row>
    <row r="128" spans="2:22" x14ac:dyDescent="0.2">
      <c r="B128" s="572"/>
      <c r="C128" s="211">
        <v>217</v>
      </c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7">
        <f t="shared" si="43"/>
        <v>0</v>
      </c>
      <c r="P128" s="106"/>
      <c r="Q128" s="106"/>
      <c r="R128" s="143">
        <f t="shared" si="44"/>
        <v>0</v>
      </c>
      <c r="S128" s="106"/>
      <c r="T128" s="106"/>
      <c r="U128" s="143">
        <f t="shared" si="45"/>
        <v>0</v>
      </c>
      <c r="V128" s="106"/>
    </row>
    <row r="129" spans="2:22" x14ac:dyDescent="0.2">
      <c r="B129" s="572"/>
      <c r="C129" s="211">
        <v>218</v>
      </c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7">
        <f t="shared" si="43"/>
        <v>0</v>
      </c>
      <c r="P129" s="106"/>
      <c r="Q129" s="106"/>
      <c r="R129" s="143">
        <f t="shared" si="44"/>
        <v>0</v>
      </c>
      <c r="S129" s="106"/>
      <c r="T129" s="106"/>
      <c r="U129" s="143">
        <f t="shared" si="45"/>
        <v>0</v>
      </c>
      <c r="V129" s="106"/>
    </row>
    <row r="130" spans="2:22" x14ac:dyDescent="0.2">
      <c r="B130" s="572"/>
      <c r="C130" s="211">
        <v>219</v>
      </c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7">
        <f t="shared" si="43"/>
        <v>0</v>
      </c>
      <c r="P130" s="106"/>
      <c r="Q130" s="106"/>
      <c r="R130" s="143">
        <f t="shared" si="44"/>
        <v>0</v>
      </c>
      <c r="S130" s="106"/>
      <c r="T130" s="106"/>
      <c r="U130" s="143">
        <f t="shared" si="45"/>
        <v>0</v>
      </c>
      <c r="V130" s="106"/>
    </row>
    <row r="131" spans="2:22" x14ac:dyDescent="0.2">
      <c r="B131" s="572"/>
      <c r="C131" s="211">
        <v>220</v>
      </c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7">
        <f t="shared" si="43"/>
        <v>0</v>
      </c>
      <c r="P131" s="106"/>
      <c r="Q131" s="106"/>
      <c r="R131" s="143">
        <f t="shared" si="44"/>
        <v>0</v>
      </c>
      <c r="S131" s="106"/>
      <c r="T131" s="106"/>
      <c r="U131" s="143">
        <f t="shared" si="45"/>
        <v>0</v>
      </c>
      <c r="V131" s="106"/>
    </row>
    <row r="132" spans="2:22" x14ac:dyDescent="0.2">
      <c r="B132" s="107" t="s">
        <v>281</v>
      </c>
      <c r="C132" s="139">
        <v>229</v>
      </c>
      <c r="D132" s="141"/>
      <c r="E132" s="141"/>
      <c r="F132" s="142"/>
      <c r="G132" s="107">
        <f>SUM(G122:G131)</f>
        <v>0</v>
      </c>
      <c r="H132" s="107">
        <f t="shared" ref="H132:V132" si="46">SUM(H122:H131)</f>
        <v>0</v>
      </c>
      <c r="I132" s="107">
        <f t="shared" si="46"/>
        <v>0</v>
      </c>
      <c r="J132" s="107">
        <f t="shared" si="46"/>
        <v>0</v>
      </c>
      <c r="K132" s="107">
        <f t="shared" si="46"/>
        <v>0</v>
      </c>
      <c r="L132" s="107">
        <f t="shared" si="46"/>
        <v>0</v>
      </c>
      <c r="M132" s="107">
        <f t="shared" si="46"/>
        <v>0</v>
      </c>
      <c r="N132" s="107">
        <f t="shared" si="46"/>
        <v>0</v>
      </c>
      <c r="O132" s="107">
        <f t="shared" si="43"/>
        <v>0</v>
      </c>
      <c r="P132" s="107">
        <f t="shared" si="46"/>
        <v>0</v>
      </c>
      <c r="Q132" s="107">
        <f t="shared" si="46"/>
        <v>0</v>
      </c>
      <c r="R132" s="143">
        <f t="shared" si="44"/>
        <v>0</v>
      </c>
      <c r="S132" s="107">
        <f t="shared" si="46"/>
        <v>0</v>
      </c>
      <c r="T132" s="107">
        <f t="shared" si="46"/>
        <v>0</v>
      </c>
      <c r="U132" s="107">
        <f t="shared" si="45"/>
        <v>0</v>
      </c>
      <c r="V132" s="107">
        <f t="shared" si="46"/>
        <v>0</v>
      </c>
    </row>
    <row r="133" spans="2:22" x14ac:dyDescent="0.2">
      <c r="P133" s="212"/>
      <c r="Q133" s="212"/>
      <c r="S133" s="212"/>
      <c r="T133" s="212"/>
      <c r="V133" s="212"/>
    </row>
    <row r="134" spans="2:22" x14ac:dyDescent="0.2">
      <c r="B134" s="107" t="s">
        <v>282</v>
      </c>
      <c r="C134" s="139">
        <v>239</v>
      </c>
      <c r="D134" s="141"/>
      <c r="E134" s="141"/>
      <c r="F134" s="142"/>
      <c r="G134" s="107">
        <f>G119+G132</f>
        <v>0</v>
      </c>
      <c r="H134" s="107">
        <f t="shared" ref="H134:N134" si="47">H119+H132</f>
        <v>0</v>
      </c>
      <c r="I134" s="107">
        <f t="shared" si="47"/>
        <v>0</v>
      </c>
      <c r="J134" s="107">
        <f t="shared" si="47"/>
        <v>0</v>
      </c>
      <c r="K134" s="107">
        <f t="shared" si="47"/>
        <v>0</v>
      </c>
      <c r="L134" s="107">
        <f t="shared" si="47"/>
        <v>0</v>
      </c>
      <c r="M134" s="107">
        <f t="shared" si="47"/>
        <v>0</v>
      </c>
      <c r="N134" s="107">
        <f t="shared" si="47"/>
        <v>0</v>
      </c>
      <c r="O134" s="107">
        <f>L134-N134</f>
        <v>0</v>
      </c>
      <c r="P134" s="107">
        <f>P119+P132</f>
        <v>0</v>
      </c>
      <c r="Q134" s="107">
        <f>Q119+Q132</f>
        <v>0</v>
      </c>
      <c r="R134" s="143">
        <f>O134+P134-Q134</f>
        <v>0</v>
      </c>
      <c r="S134" s="107">
        <f>S119+S132</f>
        <v>0</v>
      </c>
      <c r="T134" s="107">
        <f>T119+T132</f>
        <v>0</v>
      </c>
      <c r="U134" s="107">
        <f>R134+S134+T134</f>
        <v>0</v>
      </c>
      <c r="V134" s="107">
        <f>V119+V132</f>
        <v>0</v>
      </c>
    </row>
    <row r="135" spans="2:22" x14ac:dyDescent="0.2">
      <c r="P135" s="212"/>
      <c r="Q135" s="212"/>
      <c r="S135" s="212"/>
      <c r="T135" s="212"/>
      <c r="V135" s="212"/>
    </row>
    <row r="136" spans="2:22" x14ac:dyDescent="0.2">
      <c r="B136" s="209" t="s">
        <v>272</v>
      </c>
      <c r="C136" s="210"/>
      <c r="D136" s="208"/>
      <c r="E136" s="208"/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1"/>
      <c r="S136" s="208"/>
      <c r="T136" s="208"/>
      <c r="U136" s="201"/>
      <c r="V136" s="208"/>
    </row>
    <row r="137" spans="2:22" x14ac:dyDescent="0.2">
      <c r="B137" s="572"/>
      <c r="C137" s="211">
        <v>241</v>
      </c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7">
        <f>L137-N137</f>
        <v>0</v>
      </c>
      <c r="P137" s="106"/>
      <c r="Q137" s="106"/>
      <c r="R137" s="143">
        <f t="shared" ref="R137:R147" si="48">O137+P137-Q137</f>
        <v>0</v>
      </c>
      <c r="S137" s="106"/>
      <c r="T137" s="106"/>
      <c r="U137" s="143">
        <f t="shared" ref="U137:U147" si="49">R137+S137+T137</f>
        <v>0</v>
      </c>
      <c r="V137" s="106"/>
    </row>
    <row r="138" spans="2:22" x14ac:dyDescent="0.2">
      <c r="B138" s="572"/>
      <c r="C138" s="211">
        <v>242</v>
      </c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7">
        <f t="shared" ref="O138:O147" si="50">L138-N138</f>
        <v>0</v>
      </c>
      <c r="P138" s="106"/>
      <c r="Q138" s="106"/>
      <c r="R138" s="143">
        <f t="shared" si="48"/>
        <v>0</v>
      </c>
      <c r="S138" s="106"/>
      <c r="T138" s="106"/>
      <c r="U138" s="143">
        <f t="shared" si="49"/>
        <v>0</v>
      </c>
      <c r="V138" s="106"/>
    </row>
    <row r="139" spans="2:22" x14ac:dyDescent="0.2">
      <c r="B139" s="572"/>
      <c r="C139" s="211">
        <v>243</v>
      </c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7">
        <f t="shared" si="50"/>
        <v>0</v>
      </c>
      <c r="P139" s="106"/>
      <c r="Q139" s="106"/>
      <c r="R139" s="143">
        <f t="shared" si="48"/>
        <v>0</v>
      </c>
      <c r="S139" s="106"/>
      <c r="T139" s="106"/>
      <c r="U139" s="143">
        <f t="shared" si="49"/>
        <v>0</v>
      </c>
      <c r="V139" s="106"/>
    </row>
    <row r="140" spans="2:22" x14ac:dyDescent="0.2">
      <c r="B140" s="572"/>
      <c r="C140" s="211">
        <v>244</v>
      </c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7">
        <f t="shared" si="50"/>
        <v>0</v>
      </c>
      <c r="P140" s="106"/>
      <c r="Q140" s="106"/>
      <c r="R140" s="143">
        <f t="shared" si="48"/>
        <v>0</v>
      </c>
      <c r="S140" s="106"/>
      <c r="T140" s="106"/>
      <c r="U140" s="143">
        <f t="shared" si="49"/>
        <v>0</v>
      </c>
      <c r="V140" s="106"/>
    </row>
    <row r="141" spans="2:22" x14ac:dyDescent="0.2">
      <c r="B141" s="572"/>
      <c r="C141" s="211">
        <v>245</v>
      </c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7">
        <f t="shared" si="50"/>
        <v>0</v>
      </c>
      <c r="P141" s="106"/>
      <c r="Q141" s="106"/>
      <c r="R141" s="143">
        <f t="shared" si="48"/>
        <v>0</v>
      </c>
      <c r="S141" s="106"/>
      <c r="T141" s="106"/>
      <c r="U141" s="143">
        <f t="shared" si="49"/>
        <v>0</v>
      </c>
      <c r="V141" s="106"/>
    </row>
    <row r="142" spans="2:22" x14ac:dyDescent="0.2">
      <c r="B142" s="572"/>
      <c r="C142" s="211">
        <v>246</v>
      </c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7">
        <f t="shared" si="50"/>
        <v>0</v>
      </c>
      <c r="P142" s="106"/>
      <c r="Q142" s="106"/>
      <c r="R142" s="143">
        <f t="shared" si="48"/>
        <v>0</v>
      </c>
      <c r="S142" s="106"/>
      <c r="T142" s="106"/>
      <c r="U142" s="143">
        <f t="shared" si="49"/>
        <v>0</v>
      </c>
      <c r="V142" s="106"/>
    </row>
    <row r="143" spans="2:22" x14ac:dyDescent="0.2">
      <c r="B143" s="572"/>
      <c r="C143" s="211">
        <v>247</v>
      </c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7">
        <f t="shared" si="50"/>
        <v>0</v>
      </c>
      <c r="P143" s="106"/>
      <c r="Q143" s="106"/>
      <c r="R143" s="143">
        <f t="shared" si="48"/>
        <v>0</v>
      </c>
      <c r="S143" s="106"/>
      <c r="T143" s="106"/>
      <c r="U143" s="143">
        <f t="shared" si="49"/>
        <v>0</v>
      </c>
      <c r="V143" s="106"/>
    </row>
    <row r="144" spans="2:22" x14ac:dyDescent="0.2">
      <c r="B144" s="572"/>
      <c r="C144" s="211">
        <v>248</v>
      </c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7">
        <f t="shared" si="50"/>
        <v>0</v>
      </c>
      <c r="P144" s="106"/>
      <c r="Q144" s="106"/>
      <c r="R144" s="143">
        <f t="shared" si="48"/>
        <v>0</v>
      </c>
      <c r="S144" s="106"/>
      <c r="T144" s="106"/>
      <c r="U144" s="143">
        <f t="shared" si="49"/>
        <v>0</v>
      </c>
      <c r="V144" s="106"/>
    </row>
    <row r="145" spans="2:22" x14ac:dyDescent="0.2">
      <c r="B145" s="572"/>
      <c r="C145" s="211">
        <v>249</v>
      </c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7">
        <f t="shared" si="50"/>
        <v>0</v>
      </c>
      <c r="P145" s="106"/>
      <c r="Q145" s="106"/>
      <c r="R145" s="143">
        <f t="shared" si="48"/>
        <v>0</v>
      </c>
      <c r="S145" s="106"/>
      <c r="T145" s="793"/>
      <c r="U145" s="143">
        <f t="shared" si="49"/>
        <v>0</v>
      </c>
      <c r="V145" s="106"/>
    </row>
    <row r="146" spans="2:22" x14ac:dyDescent="0.2">
      <c r="B146" s="572"/>
      <c r="C146" s="211">
        <v>250</v>
      </c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7">
        <f t="shared" si="50"/>
        <v>0</v>
      </c>
      <c r="P146" s="106"/>
      <c r="Q146" s="106"/>
      <c r="R146" s="143">
        <f t="shared" si="48"/>
        <v>0</v>
      </c>
      <c r="S146" s="106"/>
      <c r="T146" s="106"/>
      <c r="U146" s="143">
        <f t="shared" si="49"/>
        <v>0</v>
      </c>
      <c r="V146" s="106"/>
    </row>
    <row r="147" spans="2:22" x14ac:dyDescent="0.2">
      <c r="B147" s="107" t="s">
        <v>283</v>
      </c>
      <c r="C147" s="139">
        <v>259</v>
      </c>
      <c r="D147" s="141"/>
      <c r="E147" s="141"/>
      <c r="F147" s="142"/>
      <c r="G147" s="107">
        <f t="shared" ref="G147:N147" si="51">SUM(G137:G146)</f>
        <v>0</v>
      </c>
      <c r="H147" s="107">
        <f t="shared" si="51"/>
        <v>0</v>
      </c>
      <c r="I147" s="107">
        <f t="shared" si="51"/>
        <v>0</v>
      </c>
      <c r="J147" s="107">
        <f t="shared" si="51"/>
        <v>0</v>
      </c>
      <c r="K147" s="107">
        <f t="shared" si="51"/>
        <v>0</v>
      </c>
      <c r="L147" s="107">
        <f t="shared" si="51"/>
        <v>0</v>
      </c>
      <c r="M147" s="107">
        <f t="shared" si="51"/>
        <v>0</v>
      </c>
      <c r="N147" s="107">
        <f t="shared" si="51"/>
        <v>0</v>
      </c>
      <c r="O147" s="107">
        <f t="shared" si="50"/>
        <v>0</v>
      </c>
      <c r="P147" s="107">
        <f>SUM(P137:P146)</f>
        <v>0</v>
      </c>
      <c r="Q147" s="107">
        <f>SUM(Q137:Q146)</f>
        <v>0</v>
      </c>
      <c r="R147" s="143">
        <f t="shared" si="48"/>
        <v>0</v>
      </c>
      <c r="S147" s="107">
        <f>SUM(S137:S146)</f>
        <v>0</v>
      </c>
      <c r="T147" s="107">
        <f>SUM(T137:T146)</f>
        <v>0</v>
      </c>
      <c r="U147" s="107">
        <f t="shared" si="49"/>
        <v>0</v>
      </c>
      <c r="V147" s="107">
        <f>SUM(V137:V146)</f>
        <v>0</v>
      </c>
    </row>
    <row r="148" spans="2:22" x14ac:dyDescent="0.2">
      <c r="P148" s="212"/>
      <c r="Q148" s="212"/>
      <c r="S148" s="212"/>
      <c r="T148" s="212"/>
      <c r="V148" s="212"/>
    </row>
    <row r="149" spans="2:22" x14ac:dyDescent="0.2">
      <c r="B149" s="107" t="s">
        <v>284</v>
      </c>
      <c r="C149" s="139">
        <v>269</v>
      </c>
      <c r="D149" s="141"/>
      <c r="E149" s="141"/>
      <c r="F149" s="142"/>
      <c r="G149" s="107">
        <f>G106+G134+G147</f>
        <v>0</v>
      </c>
      <c r="H149" s="107">
        <f t="shared" ref="H149:V149" si="52">H106+H134+H147</f>
        <v>0</v>
      </c>
      <c r="I149" s="107">
        <f t="shared" si="52"/>
        <v>0</v>
      </c>
      <c r="J149" s="107">
        <f t="shared" si="52"/>
        <v>0</v>
      </c>
      <c r="K149" s="107">
        <f t="shared" si="52"/>
        <v>0</v>
      </c>
      <c r="L149" s="107">
        <f t="shared" si="52"/>
        <v>0</v>
      </c>
      <c r="M149" s="107">
        <f t="shared" si="52"/>
        <v>0</v>
      </c>
      <c r="N149" s="107">
        <f t="shared" si="52"/>
        <v>0</v>
      </c>
      <c r="O149" s="107">
        <f>L149-N149</f>
        <v>0</v>
      </c>
      <c r="P149" s="107">
        <f t="shared" si="52"/>
        <v>0</v>
      </c>
      <c r="Q149" s="107">
        <f t="shared" si="52"/>
        <v>0</v>
      </c>
      <c r="R149" s="143">
        <f>O149+P149-Q149</f>
        <v>0</v>
      </c>
      <c r="S149" s="107">
        <f t="shared" si="52"/>
        <v>0</v>
      </c>
      <c r="T149" s="107">
        <f t="shared" si="52"/>
        <v>0</v>
      </c>
      <c r="U149" s="107">
        <f>R149+S149+T149</f>
        <v>0</v>
      </c>
      <c r="V149" s="107">
        <f t="shared" si="52"/>
        <v>0</v>
      </c>
    </row>
    <row r="150" spans="2:22" x14ac:dyDescent="0.2">
      <c r="P150" s="212"/>
      <c r="Q150" s="212"/>
      <c r="S150" s="212"/>
      <c r="T150" s="212"/>
      <c r="V150" s="212"/>
    </row>
    <row r="151" spans="2:22" x14ac:dyDescent="0.2">
      <c r="B151" s="107" t="s">
        <v>285</v>
      </c>
      <c r="C151" s="139">
        <v>279</v>
      </c>
      <c r="D151" s="141"/>
      <c r="E151" s="141"/>
      <c r="F151" s="142"/>
      <c r="G151" s="107">
        <f>G78+G149</f>
        <v>0</v>
      </c>
      <c r="H151" s="107">
        <f t="shared" ref="H151:N151" si="53">H78+H149</f>
        <v>0</v>
      </c>
      <c r="I151" s="107">
        <f t="shared" si="53"/>
        <v>0</v>
      </c>
      <c r="J151" s="107">
        <f t="shared" si="53"/>
        <v>0</v>
      </c>
      <c r="K151" s="107">
        <f t="shared" si="53"/>
        <v>0</v>
      </c>
      <c r="L151" s="107">
        <f t="shared" si="53"/>
        <v>0</v>
      </c>
      <c r="M151" s="107">
        <f t="shared" si="53"/>
        <v>0</v>
      </c>
      <c r="N151" s="107">
        <f t="shared" si="53"/>
        <v>0</v>
      </c>
      <c r="O151" s="107">
        <f>L151-N151</f>
        <v>0</v>
      </c>
      <c r="P151" s="107">
        <f>P78+P149</f>
        <v>0</v>
      </c>
      <c r="Q151" s="107">
        <f>Q78+Q149</f>
        <v>0</v>
      </c>
      <c r="R151" s="143">
        <f>O151+P151-Q151</f>
        <v>0</v>
      </c>
      <c r="S151" s="107">
        <f>S78+S149</f>
        <v>0</v>
      </c>
      <c r="T151" s="107">
        <f>T78+T149</f>
        <v>0</v>
      </c>
      <c r="U151" s="107">
        <f>R151+S151+T151</f>
        <v>0</v>
      </c>
      <c r="V151" s="107">
        <f>V78+V149</f>
        <v>0</v>
      </c>
    </row>
  </sheetData>
  <sheetProtection password="E47D" sheet="1" objects="1" scenarios="1"/>
  <mergeCells count="17">
    <mergeCell ref="B65:I65"/>
    <mergeCell ref="H5:H6"/>
    <mergeCell ref="R5:R6"/>
    <mergeCell ref="U5:U6"/>
    <mergeCell ref="T5:T6"/>
    <mergeCell ref="S5:S6"/>
    <mergeCell ref="P5:Q5"/>
    <mergeCell ref="B5:B6"/>
    <mergeCell ref="D5:F5"/>
    <mergeCell ref="G5:G6"/>
    <mergeCell ref="C5:C7"/>
    <mergeCell ref="V5:V6"/>
    <mergeCell ref="I5:I6"/>
    <mergeCell ref="J5:K5"/>
    <mergeCell ref="L5:L6"/>
    <mergeCell ref="M5:N5"/>
    <mergeCell ref="O5:O6"/>
  </mergeCells>
  <phoneticPr fontId="2" type="noConversion"/>
  <pageMargins left="0.25" right="0.25" top="0.75" bottom="0.75" header="0.5" footer="0.5"/>
  <pageSetup paperSize="9" scale="44" fitToHeight="2" orientation="landscape" r:id="rId1"/>
  <headerFooter alignWithMargins="0">
    <oddFooter xml:space="preserve">&amp;L&amp;A
&amp;R&amp;P of &amp;N
</oddFooter>
  </headerFooter>
  <rowBreaks count="1" manualBreakCount="1">
    <brk id="7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U65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B3" sqref="B3"/>
    </sheetView>
  </sheetViews>
  <sheetFormatPr defaultRowHeight="12.75" x14ac:dyDescent="0.2"/>
  <cols>
    <col min="1" max="1" width="2.5703125" style="189" customWidth="1"/>
    <col min="2" max="2" width="55.140625" style="189" customWidth="1"/>
    <col min="3" max="3" width="5.5703125" style="191" bestFit="1" customWidth="1"/>
    <col min="4" max="4" width="9.5703125" style="189" bestFit="1" customWidth="1"/>
    <col min="5" max="5" width="9.7109375" style="189" customWidth="1"/>
    <col min="6" max="6" width="9.140625" style="189"/>
    <col min="7" max="7" width="11.28515625" style="189" customWidth="1"/>
    <col min="8" max="8" width="9.7109375" style="212" customWidth="1"/>
    <col min="9" max="11" width="11.140625" style="212" customWidth="1"/>
    <col min="12" max="13" width="13.140625" style="212" customWidth="1"/>
    <col min="14" max="14" width="11.140625" style="212" customWidth="1"/>
    <col min="15" max="15" width="12" style="212" customWidth="1"/>
    <col min="16" max="16" width="12.5703125" style="189" customWidth="1"/>
    <col min="17" max="19" width="15.28515625" style="189" customWidth="1"/>
    <col min="20" max="20" width="12.5703125" style="189" customWidth="1"/>
    <col min="21" max="21" width="14.140625" style="189" customWidth="1"/>
    <col min="22" max="16384" width="9.140625" style="189"/>
  </cols>
  <sheetData>
    <row r="1" spans="1:21" ht="15.75" x14ac:dyDescent="0.25">
      <c r="A1" s="43" t="str">
        <f ca="1">RIGHT(CELL("filename",A2),LEN(CELL("filename",A2))-FIND("]",CELL("filename",A2)))</f>
        <v>Form 65</v>
      </c>
      <c r="B1" s="184" t="str">
        <f ca="1">INDEX(TOC!$B$5:$G$54,MATCH(TEXT(A1,0),TOC!$B$5:$B$54,0),6)</f>
        <v>Form 65 - Liability Analysis - Mathematical Reserves - Protection and Savings Insurance (Valuation Summary of Investment Linked Policies)</v>
      </c>
      <c r="C1" s="185"/>
      <c r="D1" s="186"/>
      <c r="E1" s="186"/>
      <c r="F1" s="187"/>
      <c r="G1" s="187"/>
      <c r="H1" s="188"/>
      <c r="I1" s="188"/>
      <c r="J1" s="188"/>
      <c r="K1" s="188"/>
      <c r="L1" s="188"/>
      <c r="M1" s="188"/>
      <c r="N1" s="188"/>
      <c r="O1" s="188"/>
    </row>
    <row r="2" spans="1:21" ht="15.75" x14ac:dyDescent="0.25">
      <c r="B2" s="190" t="str">
        <f>"Company: "&amp;CVR!G10</f>
        <v xml:space="preserve">Company: </v>
      </c>
      <c r="D2" s="192"/>
      <c r="E2" s="192"/>
      <c r="F2" s="193"/>
      <c r="G2" s="193"/>
      <c r="H2" s="194"/>
      <c r="I2" s="194"/>
      <c r="J2" s="194"/>
      <c r="K2" s="194"/>
      <c r="L2" s="194"/>
      <c r="M2" s="194"/>
      <c r="N2" s="194"/>
      <c r="O2" s="194"/>
    </row>
    <row r="3" spans="1:21" x14ac:dyDescent="0.2">
      <c r="B3" s="195" t="str">
        <f>"Reporting Period: "&amp;CVR!G12&amp;", "&amp;CVR!G13</f>
        <v xml:space="preserve">Reporting Period: , </v>
      </c>
      <c r="C3" s="196"/>
      <c r="D3" s="196"/>
      <c r="E3" s="196"/>
      <c r="F3" s="196"/>
      <c r="G3" s="196"/>
      <c r="H3" s="196"/>
      <c r="I3" s="196"/>
      <c r="J3" s="196"/>
      <c r="K3" s="195"/>
      <c r="L3" s="195"/>
      <c r="M3" s="195"/>
      <c r="N3" s="197"/>
      <c r="O3" s="197"/>
      <c r="P3" s="197"/>
      <c r="Q3" s="197"/>
      <c r="R3" s="197"/>
      <c r="S3" s="197"/>
      <c r="T3" s="197"/>
      <c r="U3" s="213" t="s">
        <v>1101</v>
      </c>
    </row>
    <row r="4" spans="1:21" x14ac:dyDescent="0.2">
      <c r="B4" s="190"/>
      <c r="D4" s="192"/>
      <c r="E4" s="192"/>
      <c r="F4" s="190"/>
      <c r="G4" s="190"/>
      <c r="H4" s="200"/>
      <c r="I4" s="200"/>
      <c r="J4" s="200"/>
      <c r="K4" s="200"/>
      <c r="L4" s="200"/>
      <c r="M4" s="200"/>
      <c r="N4" s="200"/>
      <c r="O4" s="200"/>
    </row>
    <row r="5" spans="1:21" s="201" customFormat="1" ht="55.5" customHeight="1" x14ac:dyDescent="0.2">
      <c r="B5" s="925" t="s">
        <v>1108</v>
      </c>
      <c r="C5" s="925" t="s">
        <v>1194</v>
      </c>
      <c r="D5" s="957" t="s">
        <v>1109</v>
      </c>
      <c r="E5" s="977"/>
      <c r="F5" s="954"/>
      <c r="G5" s="925" t="s">
        <v>1110</v>
      </c>
      <c r="H5" s="925" t="s">
        <v>528</v>
      </c>
      <c r="I5" s="953" t="s">
        <v>598</v>
      </c>
      <c r="J5" s="953"/>
      <c r="K5" s="953"/>
      <c r="L5" s="203" t="s">
        <v>1112</v>
      </c>
      <c r="M5" s="925" t="s">
        <v>303</v>
      </c>
      <c r="N5" s="953" t="s">
        <v>304</v>
      </c>
      <c r="O5" s="953"/>
      <c r="P5" s="953"/>
      <c r="Q5" s="953" t="s">
        <v>305</v>
      </c>
      <c r="R5" s="953" t="s">
        <v>583</v>
      </c>
      <c r="S5" s="953" t="s">
        <v>1126</v>
      </c>
      <c r="T5" s="953" t="s">
        <v>599</v>
      </c>
      <c r="U5" s="953" t="s">
        <v>589</v>
      </c>
    </row>
    <row r="6" spans="1:21" s="201" customFormat="1" ht="79.5" customHeight="1" x14ac:dyDescent="0.2">
      <c r="B6" s="930"/>
      <c r="C6" s="930"/>
      <c r="D6" s="214" t="s">
        <v>1379</v>
      </c>
      <c r="E6" s="215" t="s">
        <v>600</v>
      </c>
      <c r="F6" s="215" t="s">
        <v>591</v>
      </c>
      <c r="G6" s="926"/>
      <c r="H6" s="926"/>
      <c r="I6" s="216" t="s">
        <v>1114</v>
      </c>
      <c r="J6" s="216" t="s">
        <v>1115</v>
      </c>
      <c r="K6" s="216" t="s">
        <v>1116</v>
      </c>
      <c r="L6" s="216" t="s">
        <v>1117</v>
      </c>
      <c r="M6" s="976"/>
      <c r="N6" s="216" t="s">
        <v>601</v>
      </c>
      <c r="O6" s="216" t="s">
        <v>592</v>
      </c>
      <c r="P6" s="216" t="s">
        <v>1503</v>
      </c>
      <c r="Q6" s="925"/>
      <c r="R6" s="925"/>
      <c r="S6" s="925"/>
      <c r="T6" s="925"/>
      <c r="U6" s="925"/>
    </row>
    <row r="7" spans="1:21" s="201" customFormat="1" x14ac:dyDescent="0.2">
      <c r="B7" s="207" t="s">
        <v>1394</v>
      </c>
      <c r="C7" s="926"/>
      <c r="D7" s="207" t="s">
        <v>1395</v>
      </c>
      <c r="E7" s="207" t="s">
        <v>1397</v>
      </c>
      <c r="F7" s="207" t="s">
        <v>1396</v>
      </c>
      <c r="G7" s="207" t="s">
        <v>57</v>
      </c>
      <c r="H7" s="207" t="s">
        <v>58</v>
      </c>
      <c r="I7" s="207" t="s">
        <v>59</v>
      </c>
      <c r="J7" s="207" t="s">
        <v>60</v>
      </c>
      <c r="K7" s="207" t="s">
        <v>61</v>
      </c>
      <c r="L7" s="207" t="s">
        <v>62</v>
      </c>
      <c r="M7" s="207" t="s">
        <v>63</v>
      </c>
      <c r="N7" s="207" t="s">
        <v>64</v>
      </c>
      <c r="O7" s="207" t="s">
        <v>757</v>
      </c>
      <c r="P7" s="207" t="s">
        <v>65</v>
      </c>
      <c r="Q7" s="207" t="s">
        <v>846</v>
      </c>
      <c r="R7" s="207" t="s">
        <v>67</v>
      </c>
      <c r="S7" s="207" t="s">
        <v>847</v>
      </c>
      <c r="T7" s="207" t="s">
        <v>69</v>
      </c>
      <c r="U7" s="207" t="s">
        <v>70</v>
      </c>
    </row>
    <row r="8" spans="1:21" s="201" customFormat="1" x14ac:dyDescent="0.2"/>
    <row r="9" spans="1:21" s="201" customFormat="1" x14ac:dyDescent="0.2">
      <c r="B9" s="217" t="s">
        <v>286</v>
      </c>
      <c r="C9" s="191"/>
    </row>
    <row r="10" spans="1:21" s="201" customFormat="1" x14ac:dyDescent="0.2">
      <c r="B10" s="572"/>
      <c r="C10" s="211">
        <v>11</v>
      </c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43">
        <f>N10+O10-P10</f>
        <v>0</v>
      </c>
      <c r="R10" s="108"/>
      <c r="S10" s="143">
        <f t="shared" ref="S10:S20" si="0">M10+Q10+R10</f>
        <v>0</v>
      </c>
      <c r="T10" s="108"/>
      <c r="U10" s="108"/>
    </row>
    <row r="11" spans="1:21" s="201" customFormat="1" x14ac:dyDescent="0.2">
      <c r="B11" s="572"/>
      <c r="C11" s="211">
        <v>12</v>
      </c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43">
        <f t="shared" ref="Q11:Q20" si="1">N11+O11-P11</f>
        <v>0</v>
      </c>
      <c r="R11" s="108"/>
      <c r="S11" s="143">
        <f t="shared" si="0"/>
        <v>0</v>
      </c>
      <c r="T11" s="108"/>
      <c r="U11" s="108"/>
    </row>
    <row r="12" spans="1:21" s="201" customFormat="1" x14ac:dyDescent="0.2">
      <c r="B12" s="572"/>
      <c r="C12" s="211">
        <v>13</v>
      </c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43">
        <f t="shared" si="1"/>
        <v>0</v>
      </c>
      <c r="R12" s="108"/>
      <c r="S12" s="143">
        <f t="shared" si="0"/>
        <v>0</v>
      </c>
      <c r="T12" s="108"/>
      <c r="U12" s="108"/>
    </row>
    <row r="13" spans="1:21" s="201" customFormat="1" x14ac:dyDescent="0.2">
      <c r="B13" s="572"/>
      <c r="C13" s="211">
        <v>14</v>
      </c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43">
        <f t="shared" si="1"/>
        <v>0</v>
      </c>
      <c r="R13" s="108"/>
      <c r="S13" s="143">
        <f t="shared" si="0"/>
        <v>0</v>
      </c>
      <c r="T13" s="108"/>
      <c r="U13" s="108"/>
    </row>
    <row r="14" spans="1:21" s="201" customFormat="1" x14ac:dyDescent="0.2">
      <c r="B14" s="572"/>
      <c r="C14" s="211">
        <v>15</v>
      </c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43">
        <f t="shared" si="1"/>
        <v>0</v>
      </c>
      <c r="R14" s="108"/>
      <c r="S14" s="143">
        <f t="shared" si="0"/>
        <v>0</v>
      </c>
      <c r="T14" s="108"/>
      <c r="U14" s="108"/>
    </row>
    <row r="15" spans="1:21" s="201" customFormat="1" x14ac:dyDescent="0.2">
      <c r="B15" s="572"/>
      <c r="C15" s="211">
        <v>16</v>
      </c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43">
        <f t="shared" si="1"/>
        <v>0</v>
      </c>
      <c r="R15" s="108"/>
      <c r="S15" s="143">
        <f t="shared" si="0"/>
        <v>0</v>
      </c>
      <c r="T15" s="108"/>
      <c r="U15" s="108"/>
    </row>
    <row r="16" spans="1:21" s="201" customFormat="1" x14ac:dyDescent="0.2">
      <c r="B16" s="572"/>
      <c r="C16" s="211">
        <v>17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43">
        <f t="shared" si="1"/>
        <v>0</v>
      </c>
      <c r="R16" s="108"/>
      <c r="S16" s="143">
        <f t="shared" si="0"/>
        <v>0</v>
      </c>
      <c r="T16" s="108"/>
      <c r="U16" s="108"/>
    </row>
    <row r="17" spans="2:21" s="201" customFormat="1" x14ac:dyDescent="0.2">
      <c r="B17" s="572"/>
      <c r="C17" s="211">
        <v>18</v>
      </c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43">
        <f t="shared" si="1"/>
        <v>0</v>
      </c>
      <c r="R17" s="108"/>
      <c r="S17" s="143">
        <f t="shared" si="0"/>
        <v>0</v>
      </c>
      <c r="T17" s="108"/>
      <c r="U17" s="108"/>
    </row>
    <row r="18" spans="2:21" s="201" customFormat="1" x14ac:dyDescent="0.2">
      <c r="B18" s="572"/>
      <c r="C18" s="211">
        <v>19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43">
        <f t="shared" si="1"/>
        <v>0</v>
      </c>
      <c r="R18" s="108"/>
      <c r="S18" s="143">
        <f t="shared" si="0"/>
        <v>0</v>
      </c>
      <c r="T18" s="108"/>
      <c r="U18" s="108"/>
    </row>
    <row r="19" spans="2:21" s="201" customFormat="1" x14ac:dyDescent="0.2">
      <c r="B19" s="572"/>
      <c r="C19" s="211">
        <v>20</v>
      </c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43">
        <f t="shared" si="1"/>
        <v>0</v>
      </c>
      <c r="R19" s="108"/>
      <c r="S19" s="143">
        <f t="shared" si="0"/>
        <v>0</v>
      </c>
      <c r="T19" s="108"/>
      <c r="U19" s="108"/>
    </row>
    <row r="20" spans="2:21" s="201" customFormat="1" x14ac:dyDescent="0.2">
      <c r="B20" s="107" t="s">
        <v>1014</v>
      </c>
      <c r="C20" s="138">
        <v>29</v>
      </c>
      <c r="D20" s="140"/>
      <c r="E20" s="141"/>
      <c r="F20" s="142"/>
      <c r="G20" s="107">
        <f t="shared" ref="G20:M20" si="2">SUM(G10:G19)</f>
        <v>0</v>
      </c>
      <c r="H20" s="107">
        <f t="shared" si="2"/>
        <v>0</v>
      </c>
      <c r="I20" s="107">
        <f t="shared" si="2"/>
        <v>0</v>
      </c>
      <c r="J20" s="107">
        <f t="shared" si="2"/>
        <v>0</v>
      </c>
      <c r="K20" s="107">
        <f t="shared" si="2"/>
        <v>0</v>
      </c>
      <c r="L20" s="107">
        <f t="shared" si="2"/>
        <v>0</v>
      </c>
      <c r="M20" s="107">
        <f t="shared" si="2"/>
        <v>0</v>
      </c>
      <c r="N20" s="107">
        <f>SUM(N10:N19)</f>
        <v>0</v>
      </c>
      <c r="O20" s="107">
        <f>SUM(O10:O19)</f>
        <v>0</v>
      </c>
      <c r="P20" s="107">
        <f>SUM(P10:P19)</f>
        <v>0</v>
      </c>
      <c r="Q20" s="107">
        <f t="shared" si="1"/>
        <v>0</v>
      </c>
      <c r="R20" s="107">
        <f>SUM(R10:R19)</f>
        <v>0</v>
      </c>
      <c r="S20" s="107">
        <f t="shared" si="0"/>
        <v>0</v>
      </c>
      <c r="T20" s="107">
        <f>SUM(T10:T19)</f>
        <v>0</v>
      </c>
      <c r="U20" s="107">
        <f>SUM(U10:U19)</f>
        <v>0</v>
      </c>
    </row>
    <row r="21" spans="2:21" x14ac:dyDescent="0.2">
      <c r="G21" s="212"/>
    </row>
    <row r="22" spans="2:21" x14ac:dyDescent="0.2">
      <c r="B22" s="217" t="s">
        <v>287</v>
      </c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</row>
    <row r="23" spans="2:21" x14ac:dyDescent="0.2">
      <c r="B23" s="572"/>
      <c r="C23" s="211">
        <v>31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43">
        <f>N23+O23-P23</f>
        <v>0</v>
      </c>
      <c r="R23" s="108"/>
      <c r="S23" s="143">
        <f>M23+Q23+R23</f>
        <v>0</v>
      </c>
      <c r="T23" s="108"/>
      <c r="U23" s="108"/>
    </row>
    <row r="24" spans="2:21" x14ac:dyDescent="0.2">
      <c r="B24" s="572"/>
      <c r="C24" s="211">
        <v>32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43">
        <f t="shared" ref="Q24:Q31" si="3">N24+O24-P24</f>
        <v>0</v>
      </c>
      <c r="R24" s="108"/>
      <c r="S24" s="143">
        <f t="shared" ref="S24:S35" si="4">M24+Q24+R24</f>
        <v>0</v>
      </c>
      <c r="T24" s="108"/>
      <c r="U24" s="108"/>
    </row>
    <row r="25" spans="2:21" x14ac:dyDescent="0.2">
      <c r="B25" s="572"/>
      <c r="C25" s="211">
        <v>33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43">
        <f t="shared" si="3"/>
        <v>0</v>
      </c>
      <c r="R25" s="108"/>
      <c r="S25" s="143">
        <f t="shared" si="4"/>
        <v>0</v>
      </c>
      <c r="T25" s="108"/>
      <c r="U25" s="108"/>
    </row>
    <row r="26" spans="2:21" x14ac:dyDescent="0.2">
      <c r="B26" s="572"/>
      <c r="C26" s="211">
        <v>34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43">
        <f t="shared" si="3"/>
        <v>0</v>
      </c>
      <c r="R26" s="108"/>
      <c r="S26" s="143">
        <f t="shared" si="4"/>
        <v>0</v>
      </c>
      <c r="T26" s="108"/>
      <c r="U26" s="108"/>
    </row>
    <row r="27" spans="2:21" x14ac:dyDescent="0.2">
      <c r="B27" s="572"/>
      <c r="C27" s="211">
        <v>35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43">
        <f t="shared" si="3"/>
        <v>0</v>
      </c>
      <c r="R27" s="108"/>
      <c r="S27" s="143">
        <f t="shared" si="4"/>
        <v>0</v>
      </c>
      <c r="T27" s="108"/>
      <c r="U27" s="108"/>
    </row>
    <row r="28" spans="2:21" x14ac:dyDescent="0.2">
      <c r="B28" s="572"/>
      <c r="C28" s="211">
        <v>36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43">
        <f t="shared" si="3"/>
        <v>0</v>
      </c>
      <c r="R28" s="108"/>
      <c r="S28" s="143">
        <f t="shared" si="4"/>
        <v>0</v>
      </c>
      <c r="T28" s="108"/>
      <c r="U28" s="108"/>
    </row>
    <row r="29" spans="2:21" x14ac:dyDescent="0.2">
      <c r="B29" s="572"/>
      <c r="C29" s="211">
        <v>37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43">
        <f>N29+O29-P29</f>
        <v>0</v>
      </c>
      <c r="R29" s="108"/>
      <c r="S29" s="143">
        <f t="shared" si="4"/>
        <v>0</v>
      </c>
      <c r="T29" s="108"/>
      <c r="U29" s="108"/>
    </row>
    <row r="30" spans="2:21" x14ac:dyDescent="0.2">
      <c r="B30" s="572"/>
      <c r="C30" s="211">
        <v>38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43">
        <f t="shared" si="3"/>
        <v>0</v>
      </c>
      <c r="R30" s="108"/>
      <c r="S30" s="143">
        <f t="shared" si="4"/>
        <v>0</v>
      </c>
      <c r="T30" s="108"/>
      <c r="U30" s="108"/>
    </row>
    <row r="31" spans="2:21" x14ac:dyDescent="0.2">
      <c r="B31" s="572"/>
      <c r="C31" s="211">
        <v>39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43">
        <f t="shared" si="3"/>
        <v>0</v>
      </c>
      <c r="R31" s="108"/>
      <c r="S31" s="143">
        <f t="shared" si="4"/>
        <v>0</v>
      </c>
      <c r="T31" s="108"/>
      <c r="U31" s="108"/>
    </row>
    <row r="32" spans="2:21" x14ac:dyDescent="0.2">
      <c r="B32" s="572"/>
      <c r="C32" s="211">
        <v>40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43">
        <f>N32+O32-P32</f>
        <v>0</v>
      </c>
      <c r="R32" s="108"/>
      <c r="S32" s="143">
        <f t="shared" si="4"/>
        <v>0</v>
      </c>
      <c r="T32" s="108"/>
      <c r="U32" s="108"/>
    </row>
    <row r="33" spans="2:21" s="201" customFormat="1" x14ac:dyDescent="0.2">
      <c r="B33" s="107" t="s">
        <v>1015</v>
      </c>
      <c r="C33" s="138">
        <v>49</v>
      </c>
      <c r="D33" s="140"/>
      <c r="E33" s="141"/>
      <c r="F33" s="142"/>
      <c r="G33" s="107">
        <f t="shared" ref="G33:M33" si="5">SUM(G23:G32)</f>
        <v>0</v>
      </c>
      <c r="H33" s="107">
        <f t="shared" si="5"/>
        <v>0</v>
      </c>
      <c r="I33" s="107">
        <f t="shared" si="5"/>
        <v>0</v>
      </c>
      <c r="J33" s="107">
        <f t="shared" si="5"/>
        <v>0</v>
      </c>
      <c r="K33" s="107">
        <f t="shared" si="5"/>
        <v>0</v>
      </c>
      <c r="L33" s="107">
        <f t="shared" si="5"/>
        <v>0</v>
      </c>
      <c r="M33" s="107">
        <f t="shared" si="5"/>
        <v>0</v>
      </c>
      <c r="N33" s="107">
        <f>SUM(N23:N32)</f>
        <v>0</v>
      </c>
      <c r="O33" s="107">
        <f>SUM(O23:O32)</f>
        <v>0</v>
      </c>
      <c r="P33" s="107">
        <f>SUM(P23:P32)</f>
        <v>0</v>
      </c>
      <c r="Q33" s="107">
        <f>N33+O33-P33</f>
        <v>0</v>
      </c>
      <c r="R33" s="107">
        <f>SUM(R23:R32)</f>
        <v>0</v>
      </c>
      <c r="S33" s="107">
        <f t="shared" si="4"/>
        <v>0</v>
      </c>
      <c r="T33" s="107">
        <f>SUM(T23:T32)</f>
        <v>0</v>
      </c>
      <c r="U33" s="107">
        <f>SUM(U23:U32)</f>
        <v>0</v>
      </c>
    </row>
    <row r="34" spans="2:21" x14ac:dyDescent="0.2">
      <c r="G34" s="212"/>
    </row>
    <row r="35" spans="2:21" x14ac:dyDescent="0.2">
      <c r="B35" s="107" t="s">
        <v>301</v>
      </c>
      <c r="C35" s="138">
        <v>59</v>
      </c>
      <c r="D35" s="140"/>
      <c r="E35" s="141"/>
      <c r="F35" s="142"/>
      <c r="G35" s="107">
        <f>G20+G33</f>
        <v>0</v>
      </c>
      <c r="H35" s="107">
        <f t="shared" ref="H35:U35" si="6">H20+H33</f>
        <v>0</v>
      </c>
      <c r="I35" s="107">
        <f t="shared" si="6"/>
        <v>0</v>
      </c>
      <c r="J35" s="107">
        <f t="shared" si="6"/>
        <v>0</v>
      </c>
      <c r="K35" s="107">
        <f>K20+K33</f>
        <v>0</v>
      </c>
      <c r="L35" s="107">
        <f t="shared" si="6"/>
        <v>0</v>
      </c>
      <c r="M35" s="107">
        <f t="shared" si="6"/>
        <v>0</v>
      </c>
      <c r="N35" s="107">
        <f>N20+N33</f>
        <v>0</v>
      </c>
      <c r="O35" s="107">
        <f>O20+O33</f>
        <v>0</v>
      </c>
      <c r="P35" s="107">
        <f>P20+P33</f>
        <v>0</v>
      </c>
      <c r="Q35" s="107">
        <f>N35+O35-P35</f>
        <v>0</v>
      </c>
      <c r="R35" s="107">
        <f>R20+R33</f>
        <v>0</v>
      </c>
      <c r="S35" s="107">
        <f t="shared" si="4"/>
        <v>0</v>
      </c>
      <c r="T35" s="107">
        <f t="shared" si="6"/>
        <v>0</v>
      </c>
      <c r="U35" s="107">
        <f t="shared" si="6"/>
        <v>0</v>
      </c>
    </row>
    <row r="36" spans="2:21" x14ac:dyDescent="0.2">
      <c r="G36" s="212"/>
    </row>
    <row r="37" spans="2:21" x14ac:dyDescent="0.2">
      <c r="B37" s="217" t="s">
        <v>288</v>
      </c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</row>
    <row r="38" spans="2:21" x14ac:dyDescent="0.2">
      <c r="B38" s="572"/>
      <c r="C38" s="211">
        <v>61</v>
      </c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43">
        <f>N38+O38-P38</f>
        <v>0</v>
      </c>
      <c r="R38" s="108"/>
      <c r="S38" s="143">
        <f t="shared" ref="S38:S48" si="7">M38+Q38+R38</f>
        <v>0</v>
      </c>
      <c r="T38" s="108"/>
      <c r="U38" s="108"/>
    </row>
    <row r="39" spans="2:21" x14ac:dyDescent="0.2">
      <c r="B39" s="572"/>
      <c r="C39" s="211">
        <v>62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43">
        <f t="shared" ref="Q39:Q48" si="8">N39+O39-P39</f>
        <v>0</v>
      </c>
      <c r="R39" s="108"/>
      <c r="S39" s="143">
        <f t="shared" si="7"/>
        <v>0</v>
      </c>
      <c r="T39" s="108"/>
      <c r="U39" s="108"/>
    </row>
    <row r="40" spans="2:21" x14ac:dyDescent="0.2">
      <c r="B40" s="572"/>
      <c r="C40" s="211">
        <v>63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43">
        <f t="shared" si="8"/>
        <v>0</v>
      </c>
      <c r="R40" s="108"/>
      <c r="S40" s="143">
        <f t="shared" si="7"/>
        <v>0</v>
      </c>
      <c r="T40" s="108"/>
      <c r="U40" s="108"/>
    </row>
    <row r="41" spans="2:21" x14ac:dyDescent="0.2">
      <c r="B41" s="572"/>
      <c r="C41" s="211">
        <v>64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43">
        <f t="shared" si="8"/>
        <v>0</v>
      </c>
      <c r="R41" s="108"/>
      <c r="S41" s="143">
        <f t="shared" si="7"/>
        <v>0</v>
      </c>
      <c r="T41" s="108"/>
      <c r="U41" s="108"/>
    </row>
    <row r="42" spans="2:21" x14ac:dyDescent="0.2">
      <c r="B42" s="572"/>
      <c r="C42" s="211">
        <v>65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43">
        <f t="shared" si="8"/>
        <v>0</v>
      </c>
      <c r="R42" s="108"/>
      <c r="S42" s="143">
        <f t="shared" si="7"/>
        <v>0</v>
      </c>
      <c r="T42" s="108"/>
      <c r="U42" s="108"/>
    </row>
    <row r="43" spans="2:21" x14ac:dyDescent="0.2">
      <c r="B43" s="572"/>
      <c r="C43" s="211">
        <v>66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43">
        <f t="shared" si="8"/>
        <v>0</v>
      </c>
      <c r="R43" s="108"/>
      <c r="S43" s="143">
        <f t="shared" si="7"/>
        <v>0</v>
      </c>
      <c r="T43" s="108"/>
      <c r="U43" s="108"/>
    </row>
    <row r="44" spans="2:21" x14ac:dyDescent="0.2">
      <c r="B44" s="572"/>
      <c r="C44" s="211">
        <v>67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43">
        <f t="shared" si="8"/>
        <v>0</v>
      </c>
      <c r="R44" s="108"/>
      <c r="S44" s="143">
        <f t="shared" si="7"/>
        <v>0</v>
      </c>
      <c r="T44" s="108"/>
      <c r="U44" s="108"/>
    </row>
    <row r="45" spans="2:21" x14ac:dyDescent="0.2">
      <c r="B45" s="572"/>
      <c r="C45" s="211">
        <v>68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43">
        <f t="shared" si="8"/>
        <v>0</v>
      </c>
      <c r="R45" s="108"/>
      <c r="S45" s="143">
        <f t="shared" si="7"/>
        <v>0</v>
      </c>
      <c r="T45" s="108"/>
      <c r="U45" s="108"/>
    </row>
    <row r="46" spans="2:21" x14ac:dyDescent="0.2">
      <c r="B46" s="572"/>
      <c r="C46" s="211">
        <v>69</v>
      </c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43">
        <f t="shared" si="8"/>
        <v>0</v>
      </c>
      <c r="R46" s="108"/>
      <c r="S46" s="143">
        <f t="shared" si="7"/>
        <v>0</v>
      </c>
      <c r="T46" s="108"/>
      <c r="U46" s="108"/>
    </row>
    <row r="47" spans="2:21" x14ac:dyDescent="0.2">
      <c r="B47" s="572"/>
      <c r="C47" s="211">
        <v>70</v>
      </c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43">
        <f t="shared" si="8"/>
        <v>0</v>
      </c>
      <c r="R47" s="108"/>
      <c r="S47" s="143">
        <f t="shared" si="7"/>
        <v>0</v>
      </c>
      <c r="T47" s="108"/>
      <c r="U47" s="108"/>
    </row>
    <row r="48" spans="2:21" x14ac:dyDescent="0.2">
      <c r="B48" s="107" t="s">
        <v>605</v>
      </c>
      <c r="C48" s="138">
        <v>79</v>
      </c>
      <c r="D48" s="140"/>
      <c r="E48" s="141"/>
      <c r="F48" s="142"/>
      <c r="G48" s="107">
        <f t="shared" ref="G48:M48" si="9">SUM(G38:G47)</f>
        <v>0</v>
      </c>
      <c r="H48" s="107">
        <f t="shared" si="9"/>
        <v>0</v>
      </c>
      <c r="I48" s="107">
        <f t="shared" si="9"/>
        <v>0</v>
      </c>
      <c r="J48" s="107">
        <f t="shared" si="9"/>
        <v>0</v>
      </c>
      <c r="K48" s="107">
        <f t="shared" si="9"/>
        <v>0</v>
      </c>
      <c r="L48" s="107">
        <f t="shared" si="9"/>
        <v>0</v>
      </c>
      <c r="M48" s="107">
        <f t="shared" si="9"/>
        <v>0</v>
      </c>
      <c r="N48" s="107">
        <f>SUM(N38:N47)</f>
        <v>0</v>
      </c>
      <c r="O48" s="107">
        <f>SUM(O38:O47)</f>
        <v>0</v>
      </c>
      <c r="P48" s="107">
        <f>SUM(P38:P47)</f>
        <v>0</v>
      </c>
      <c r="Q48" s="107">
        <f t="shared" si="8"/>
        <v>0</v>
      </c>
      <c r="R48" s="107">
        <f>SUM(R38:R47)</f>
        <v>0</v>
      </c>
      <c r="S48" s="107">
        <f t="shared" si="7"/>
        <v>0</v>
      </c>
      <c r="T48" s="107">
        <f>SUM(T38:T47)</f>
        <v>0</v>
      </c>
      <c r="U48" s="107">
        <f>SUM(U38:U47)</f>
        <v>0</v>
      </c>
    </row>
    <row r="49" spans="2:21" x14ac:dyDescent="0.2">
      <c r="G49" s="212"/>
    </row>
    <row r="50" spans="2:21" x14ac:dyDescent="0.2">
      <c r="B50" s="217" t="s">
        <v>298</v>
      </c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</row>
    <row r="51" spans="2:21" x14ac:dyDescent="0.2">
      <c r="B51" s="572"/>
      <c r="C51" s="211">
        <v>81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43">
        <f>N51+O51-P51</f>
        <v>0</v>
      </c>
      <c r="R51" s="108"/>
      <c r="S51" s="143">
        <f t="shared" ref="S51:S65" si="10">M51+Q51+R51</f>
        <v>0</v>
      </c>
      <c r="T51" s="108"/>
      <c r="U51" s="108"/>
    </row>
    <row r="52" spans="2:21" x14ac:dyDescent="0.2">
      <c r="B52" s="572"/>
      <c r="C52" s="211">
        <v>82</v>
      </c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43">
        <f t="shared" ref="Q52:Q61" si="11">N52+O52-P52</f>
        <v>0</v>
      </c>
      <c r="R52" s="108"/>
      <c r="S52" s="143">
        <f t="shared" si="10"/>
        <v>0</v>
      </c>
      <c r="T52" s="108"/>
      <c r="U52" s="108"/>
    </row>
    <row r="53" spans="2:21" x14ac:dyDescent="0.2">
      <c r="B53" s="572"/>
      <c r="C53" s="211">
        <v>83</v>
      </c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43">
        <f t="shared" si="11"/>
        <v>0</v>
      </c>
      <c r="R53" s="108"/>
      <c r="S53" s="143">
        <f t="shared" si="10"/>
        <v>0</v>
      </c>
      <c r="T53" s="108"/>
      <c r="U53" s="108"/>
    </row>
    <row r="54" spans="2:21" x14ac:dyDescent="0.2">
      <c r="B54" s="572"/>
      <c r="C54" s="211">
        <v>84</v>
      </c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43">
        <f t="shared" si="11"/>
        <v>0</v>
      </c>
      <c r="R54" s="108"/>
      <c r="S54" s="143">
        <f t="shared" si="10"/>
        <v>0</v>
      </c>
      <c r="T54" s="108"/>
      <c r="U54" s="108"/>
    </row>
    <row r="55" spans="2:21" x14ac:dyDescent="0.2">
      <c r="B55" s="572"/>
      <c r="C55" s="211">
        <v>85</v>
      </c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43">
        <f t="shared" si="11"/>
        <v>0</v>
      </c>
      <c r="R55" s="108"/>
      <c r="S55" s="143">
        <f t="shared" si="10"/>
        <v>0</v>
      </c>
      <c r="T55" s="108"/>
      <c r="U55" s="108"/>
    </row>
    <row r="56" spans="2:21" x14ac:dyDescent="0.2">
      <c r="B56" s="572"/>
      <c r="C56" s="211">
        <v>86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43">
        <f t="shared" si="11"/>
        <v>0</v>
      </c>
      <c r="R56" s="108"/>
      <c r="S56" s="143">
        <f t="shared" si="10"/>
        <v>0</v>
      </c>
      <c r="T56" s="108"/>
      <c r="U56" s="108"/>
    </row>
    <row r="57" spans="2:21" x14ac:dyDescent="0.2">
      <c r="B57" s="572"/>
      <c r="C57" s="211">
        <v>87</v>
      </c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43">
        <f t="shared" si="11"/>
        <v>0</v>
      </c>
      <c r="R57" s="108"/>
      <c r="S57" s="143">
        <f t="shared" si="10"/>
        <v>0</v>
      </c>
      <c r="T57" s="108"/>
      <c r="U57" s="108"/>
    </row>
    <row r="58" spans="2:21" x14ac:dyDescent="0.2">
      <c r="B58" s="572"/>
      <c r="C58" s="211">
        <v>88</v>
      </c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43">
        <f t="shared" si="11"/>
        <v>0</v>
      </c>
      <c r="R58" s="108"/>
      <c r="S58" s="143">
        <f t="shared" si="10"/>
        <v>0</v>
      </c>
      <c r="T58" s="108"/>
      <c r="U58" s="108"/>
    </row>
    <row r="59" spans="2:21" x14ac:dyDescent="0.2">
      <c r="B59" s="572"/>
      <c r="C59" s="211">
        <v>89</v>
      </c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43">
        <f t="shared" si="11"/>
        <v>0</v>
      </c>
      <c r="R59" s="108"/>
      <c r="S59" s="143">
        <f t="shared" si="10"/>
        <v>0</v>
      </c>
      <c r="T59" s="108"/>
      <c r="U59" s="108"/>
    </row>
    <row r="60" spans="2:21" x14ac:dyDescent="0.2">
      <c r="B60" s="572"/>
      <c r="C60" s="211">
        <v>90</v>
      </c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794"/>
      <c r="P60" s="108"/>
      <c r="Q60" s="143">
        <f t="shared" si="11"/>
        <v>0</v>
      </c>
      <c r="R60" s="108"/>
      <c r="S60" s="143">
        <f t="shared" si="10"/>
        <v>0</v>
      </c>
      <c r="T60" s="108"/>
      <c r="U60" s="108"/>
    </row>
    <row r="61" spans="2:21" x14ac:dyDescent="0.2">
      <c r="B61" s="107" t="s">
        <v>604</v>
      </c>
      <c r="C61" s="138">
        <v>99</v>
      </c>
      <c r="D61" s="140"/>
      <c r="E61" s="141"/>
      <c r="F61" s="142"/>
      <c r="G61" s="107">
        <f t="shared" ref="G61:M61" si="12">SUM(G51:G60)</f>
        <v>0</v>
      </c>
      <c r="H61" s="107">
        <f t="shared" si="12"/>
        <v>0</v>
      </c>
      <c r="I61" s="107">
        <f t="shared" si="12"/>
        <v>0</v>
      </c>
      <c r="J61" s="107">
        <f t="shared" si="12"/>
        <v>0</v>
      </c>
      <c r="K61" s="107">
        <f t="shared" si="12"/>
        <v>0</v>
      </c>
      <c r="L61" s="107">
        <f t="shared" si="12"/>
        <v>0</v>
      </c>
      <c r="M61" s="107">
        <f t="shared" si="12"/>
        <v>0</v>
      </c>
      <c r="N61" s="107">
        <f>SUM(N51:N60)</f>
        <v>0</v>
      </c>
      <c r="O61" s="107">
        <f>SUM(O51:O60)</f>
        <v>0</v>
      </c>
      <c r="P61" s="107">
        <f>SUM(P51:P60)</f>
        <v>0</v>
      </c>
      <c r="Q61" s="107">
        <f t="shared" si="11"/>
        <v>0</v>
      </c>
      <c r="R61" s="107">
        <f>SUM(R51:R60)</f>
        <v>0</v>
      </c>
      <c r="S61" s="107">
        <f t="shared" si="10"/>
        <v>0</v>
      </c>
      <c r="T61" s="107">
        <f>SUM(T51:T60)</f>
        <v>0</v>
      </c>
      <c r="U61" s="107">
        <f>SUM(U51:U60)</f>
        <v>0</v>
      </c>
    </row>
    <row r="62" spans="2:21" x14ac:dyDescent="0.2">
      <c r="G62" s="212"/>
    </row>
    <row r="63" spans="2:21" x14ac:dyDescent="0.2">
      <c r="B63" s="107" t="s">
        <v>299</v>
      </c>
      <c r="C63" s="138">
        <v>109</v>
      </c>
      <c r="D63" s="140"/>
      <c r="E63" s="141"/>
      <c r="F63" s="142"/>
      <c r="G63" s="107">
        <f>G48+G61</f>
        <v>0</v>
      </c>
      <c r="H63" s="107">
        <f t="shared" ref="H63:U63" si="13">H48+H61</f>
        <v>0</v>
      </c>
      <c r="I63" s="107">
        <f t="shared" si="13"/>
        <v>0</v>
      </c>
      <c r="J63" s="107">
        <f t="shared" si="13"/>
        <v>0</v>
      </c>
      <c r="K63" s="107">
        <f t="shared" si="13"/>
        <v>0</v>
      </c>
      <c r="L63" s="107">
        <f t="shared" si="13"/>
        <v>0</v>
      </c>
      <c r="M63" s="107">
        <f t="shared" si="13"/>
        <v>0</v>
      </c>
      <c r="N63" s="107">
        <f t="shared" si="13"/>
        <v>0</v>
      </c>
      <c r="O63" s="107">
        <f t="shared" si="13"/>
        <v>0</v>
      </c>
      <c r="P63" s="107">
        <f t="shared" si="13"/>
        <v>0</v>
      </c>
      <c r="Q63" s="107">
        <f>N63+O63-P63</f>
        <v>0</v>
      </c>
      <c r="R63" s="107">
        <f>R48+R61</f>
        <v>0</v>
      </c>
      <c r="S63" s="107">
        <f t="shared" si="10"/>
        <v>0</v>
      </c>
      <c r="T63" s="107">
        <f t="shared" si="13"/>
        <v>0</v>
      </c>
      <c r="U63" s="107">
        <f t="shared" si="13"/>
        <v>0</v>
      </c>
    </row>
    <row r="64" spans="2:21" x14ac:dyDescent="0.2">
      <c r="G64" s="212"/>
    </row>
    <row r="65" spans="2:21" x14ac:dyDescent="0.2">
      <c r="B65" s="107" t="s">
        <v>300</v>
      </c>
      <c r="C65" s="138">
        <v>119</v>
      </c>
      <c r="D65" s="140"/>
      <c r="E65" s="141"/>
      <c r="F65" s="142"/>
      <c r="G65" s="107">
        <f>G35+G63</f>
        <v>0</v>
      </c>
      <c r="H65" s="107">
        <f t="shared" ref="H65:U65" si="14">H35+H63</f>
        <v>0</v>
      </c>
      <c r="I65" s="107">
        <f t="shared" si="14"/>
        <v>0</v>
      </c>
      <c r="J65" s="107">
        <f t="shared" si="14"/>
        <v>0</v>
      </c>
      <c r="K65" s="107">
        <f t="shared" si="14"/>
        <v>0</v>
      </c>
      <c r="L65" s="107">
        <f t="shared" si="14"/>
        <v>0</v>
      </c>
      <c r="M65" s="107">
        <f t="shared" si="14"/>
        <v>0</v>
      </c>
      <c r="N65" s="107">
        <f t="shared" si="14"/>
        <v>0</v>
      </c>
      <c r="O65" s="107">
        <f t="shared" si="14"/>
        <v>0</v>
      </c>
      <c r="P65" s="107">
        <f t="shared" si="14"/>
        <v>0</v>
      </c>
      <c r="Q65" s="107">
        <f>N65+O65-P65</f>
        <v>0</v>
      </c>
      <c r="R65" s="107">
        <f t="shared" si="14"/>
        <v>0</v>
      </c>
      <c r="S65" s="107">
        <f t="shared" si="10"/>
        <v>0</v>
      </c>
      <c r="T65" s="107">
        <f>T35+T63</f>
        <v>0</v>
      </c>
      <c r="U65" s="107">
        <f t="shared" si="14"/>
        <v>0</v>
      </c>
    </row>
  </sheetData>
  <sheetProtection password="E47D" sheet="1" objects="1" scenarios="1"/>
  <mergeCells count="13">
    <mergeCell ref="I5:K5"/>
    <mergeCell ref="B5:B6"/>
    <mergeCell ref="G5:G6"/>
    <mergeCell ref="C5:C7"/>
    <mergeCell ref="D5:F5"/>
    <mergeCell ref="H5:H6"/>
    <mergeCell ref="M5:M6"/>
    <mergeCell ref="N5:P5"/>
    <mergeCell ref="U5:U6"/>
    <mergeCell ref="Q5:Q6"/>
    <mergeCell ref="S5:S6"/>
    <mergeCell ref="T5:T6"/>
    <mergeCell ref="R5:R6"/>
  </mergeCells>
  <phoneticPr fontId="2" type="noConversion"/>
  <pageMargins left="0.25" right="0.25" top="0.75" bottom="0.75" header="0.5" footer="0.5"/>
  <pageSetup paperSize="9" scale="51" orientation="landscape" r:id="rId1"/>
  <headerFooter alignWithMargins="0">
    <oddFooter xml:space="preserve">&amp;L&amp;A
&amp;R&amp;P of &amp;N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N40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B1" sqref="B1"/>
    </sheetView>
  </sheetViews>
  <sheetFormatPr defaultRowHeight="12.75" x14ac:dyDescent="0.2"/>
  <cols>
    <col min="1" max="1" width="2.5703125" style="201" customWidth="1"/>
    <col min="2" max="2" width="32.7109375" style="201" customWidth="1"/>
    <col min="3" max="3" width="5.5703125" style="201" bestFit="1" customWidth="1"/>
    <col min="4" max="12" width="14.7109375" style="201" customWidth="1"/>
    <col min="13" max="13" width="2.85546875" style="201" customWidth="1"/>
    <col min="14" max="16384" width="9.140625" style="201"/>
  </cols>
  <sheetData>
    <row r="1" spans="1:14" s="187" customFormat="1" ht="15.75" x14ac:dyDescent="0.25">
      <c r="A1" s="43" t="str">
        <f ca="1">RIGHT(CELL("filename",A2),LEN(CELL("filename",A2))-FIND("]",CELL("filename",A2)))</f>
        <v>Form 66</v>
      </c>
      <c r="B1" s="184" t="str">
        <f ca="1">INDEX(TOC!$B$5:$G$54,MATCH(TEXT(A1,0),TOC!$B$5:$B$54,0),6)</f>
        <v>Form 66 - Asset/ Liability Analysis - Protection and Savings Insurance - Summarized Balance Sheet for Internal Linked Funds</v>
      </c>
      <c r="C1" s="184"/>
    </row>
    <row r="2" spans="1:14" s="190" customFormat="1" x14ac:dyDescent="0.2">
      <c r="B2" s="190" t="str">
        <f>"Company: "&amp;CVR!G10</f>
        <v xml:space="preserve">Company: </v>
      </c>
    </row>
    <row r="3" spans="1:14" s="190" customFormat="1" x14ac:dyDescent="0.2">
      <c r="B3" s="195" t="str">
        <f>"Reporting Period: "&amp;CVR!G12&amp;", "&amp;CVR!G13</f>
        <v xml:space="preserve">Reporting Period: , </v>
      </c>
      <c r="C3" s="195"/>
      <c r="D3" s="195"/>
      <c r="E3" s="195"/>
      <c r="F3" s="195"/>
      <c r="G3" s="195"/>
      <c r="H3" s="195"/>
      <c r="I3" s="195"/>
      <c r="J3" s="195"/>
      <c r="K3" s="195"/>
      <c r="L3" s="199" t="s">
        <v>1101</v>
      </c>
    </row>
    <row r="6" spans="1:14" ht="77.25" customHeight="1" x14ac:dyDescent="0.2">
      <c r="B6" s="207" t="s">
        <v>1595</v>
      </c>
      <c r="C6" s="925" t="s">
        <v>1194</v>
      </c>
      <c r="D6" s="202" t="s">
        <v>1127</v>
      </c>
      <c r="E6" s="202" t="s">
        <v>1102</v>
      </c>
      <c r="F6" s="202" t="s">
        <v>1103</v>
      </c>
      <c r="G6" s="202" t="s">
        <v>1155</v>
      </c>
      <c r="H6" s="202" t="s">
        <v>1104</v>
      </c>
      <c r="I6" s="202" t="s">
        <v>1105</v>
      </c>
      <c r="J6" s="202" t="s">
        <v>1106</v>
      </c>
      <c r="K6" s="202" t="s">
        <v>36</v>
      </c>
      <c r="L6" s="202" t="s">
        <v>1107</v>
      </c>
      <c r="M6" s="218"/>
      <c r="N6" s="218"/>
    </row>
    <row r="7" spans="1:14" x14ac:dyDescent="0.2">
      <c r="B7" s="219" t="s">
        <v>1394</v>
      </c>
      <c r="C7" s="926"/>
      <c r="D7" s="207" t="s">
        <v>1395</v>
      </c>
      <c r="E7" s="207" t="s">
        <v>1397</v>
      </c>
      <c r="F7" s="207" t="s">
        <v>1396</v>
      </c>
      <c r="G7" s="207" t="s">
        <v>35</v>
      </c>
      <c r="H7" s="207" t="s">
        <v>58</v>
      </c>
      <c r="I7" s="207" t="s">
        <v>59</v>
      </c>
      <c r="J7" s="207" t="s">
        <v>60</v>
      </c>
      <c r="K7" s="207" t="s">
        <v>37</v>
      </c>
      <c r="L7" s="207" t="s">
        <v>38</v>
      </c>
      <c r="M7" s="218"/>
      <c r="N7" s="218"/>
    </row>
    <row r="8" spans="1:14" s="220" customFormat="1" x14ac:dyDescent="0.2"/>
    <row r="9" spans="1:14" s="220" customFormat="1" x14ac:dyDescent="0.2">
      <c r="B9" s="578"/>
      <c r="C9" s="221">
        <v>11</v>
      </c>
      <c r="D9" s="349"/>
      <c r="E9" s="349"/>
      <c r="F9" s="349"/>
      <c r="G9" s="107">
        <f t="shared" ref="G9:G18" si="0">E9+F9</f>
        <v>0</v>
      </c>
      <c r="H9" s="349"/>
      <c r="I9" s="349"/>
      <c r="J9" s="349"/>
      <c r="K9" s="107">
        <f t="shared" ref="K9:K19" si="1">H9+I9+J9</f>
        <v>0</v>
      </c>
      <c r="L9" s="107">
        <f>G9-K9</f>
        <v>0</v>
      </c>
    </row>
    <row r="10" spans="1:14" s="220" customFormat="1" x14ac:dyDescent="0.2">
      <c r="B10" s="578"/>
      <c r="C10" s="221">
        <v>12</v>
      </c>
      <c r="D10" s="349"/>
      <c r="E10" s="349"/>
      <c r="F10" s="349"/>
      <c r="G10" s="107">
        <f t="shared" si="0"/>
        <v>0</v>
      </c>
      <c r="H10" s="349"/>
      <c r="I10" s="349"/>
      <c r="J10" s="349"/>
      <c r="K10" s="107">
        <f t="shared" si="1"/>
        <v>0</v>
      </c>
      <c r="L10" s="107">
        <f t="shared" ref="L10:L19" si="2">G10-K10</f>
        <v>0</v>
      </c>
    </row>
    <row r="11" spans="1:14" s="220" customFormat="1" x14ac:dyDescent="0.2">
      <c r="B11" s="578"/>
      <c r="C11" s="221">
        <v>13</v>
      </c>
      <c r="D11" s="349"/>
      <c r="E11" s="349"/>
      <c r="F11" s="349"/>
      <c r="G11" s="107">
        <f t="shared" si="0"/>
        <v>0</v>
      </c>
      <c r="H11" s="349"/>
      <c r="I11" s="349"/>
      <c r="J11" s="349"/>
      <c r="K11" s="107">
        <f t="shared" si="1"/>
        <v>0</v>
      </c>
      <c r="L11" s="107">
        <f t="shared" si="2"/>
        <v>0</v>
      </c>
    </row>
    <row r="12" spans="1:14" s="220" customFormat="1" x14ac:dyDescent="0.2">
      <c r="B12" s="578"/>
      <c r="C12" s="221">
        <v>14</v>
      </c>
      <c r="D12" s="349"/>
      <c r="E12" s="349"/>
      <c r="F12" s="349"/>
      <c r="G12" s="107">
        <f t="shared" si="0"/>
        <v>0</v>
      </c>
      <c r="H12" s="349"/>
      <c r="I12" s="349"/>
      <c r="J12" s="349"/>
      <c r="K12" s="107">
        <f t="shared" si="1"/>
        <v>0</v>
      </c>
      <c r="L12" s="107">
        <f t="shared" si="2"/>
        <v>0</v>
      </c>
    </row>
    <row r="13" spans="1:14" s="220" customFormat="1" x14ac:dyDescent="0.2">
      <c r="B13" s="578"/>
      <c r="C13" s="221">
        <v>15</v>
      </c>
      <c r="D13" s="349"/>
      <c r="E13" s="349"/>
      <c r="F13" s="349"/>
      <c r="G13" s="107">
        <f t="shared" si="0"/>
        <v>0</v>
      </c>
      <c r="H13" s="349"/>
      <c r="I13" s="349"/>
      <c r="J13" s="349"/>
      <c r="K13" s="107">
        <f t="shared" si="1"/>
        <v>0</v>
      </c>
      <c r="L13" s="107">
        <f t="shared" si="2"/>
        <v>0</v>
      </c>
    </row>
    <row r="14" spans="1:14" s="220" customFormat="1" x14ac:dyDescent="0.2">
      <c r="B14" s="578"/>
      <c r="C14" s="221">
        <v>16</v>
      </c>
      <c r="D14" s="349"/>
      <c r="E14" s="349"/>
      <c r="F14" s="349"/>
      <c r="G14" s="107">
        <f t="shared" si="0"/>
        <v>0</v>
      </c>
      <c r="H14" s="349"/>
      <c r="I14" s="349"/>
      <c r="J14" s="349"/>
      <c r="K14" s="107">
        <f t="shared" si="1"/>
        <v>0</v>
      </c>
      <c r="L14" s="107">
        <f t="shared" si="2"/>
        <v>0</v>
      </c>
    </row>
    <row r="15" spans="1:14" s="220" customFormat="1" x14ac:dyDescent="0.2">
      <c r="B15" s="578"/>
      <c r="C15" s="221">
        <v>17</v>
      </c>
      <c r="D15" s="349"/>
      <c r="E15" s="349"/>
      <c r="F15" s="349"/>
      <c r="G15" s="107">
        <f t="shared" si="0"/>
        <v>0</v>
      </c>
      <c r="H15" s="349"/>
      <c r="I15" s="349"/>
      <c r="J15" s="349"/>
      <c r="K15" s="107">
        <f t="shared" si="1"/>
        <v>0</v>
      </c>
      <c r="L15" s="107">
        <f t="shared" si="2"/>
        <v>0</v>
      </c>
    </row>
    <row r="16" spans="1:14" s="220" customFormat="1" x14ac:dyDescent="0.2">
      <c r="B16" s="578"/>
      <c r="C16" s="221">
        <v>18</v>
      </c>
      <c r="D16" s="349"/>
      <c r="E16" s="349"/>
      <c r="F16" s="349"/>
      <c r="G16" s="107">
        <f t="shared" si="0"/>
        <v>0</v>
      </c>
      <c r="H16" s="349"/>
      <c r="I16" s="349"/>
      <c r="J16" s="349"/>
      <c r="K16" s="107">
        <f t="shared" si="1"/>
        <v>0</v>
      </c>
      <c r="L16" s="107">
        <f t="shared" si="2"/>
        <v>0</v>
      </c>
    </row>
    <row r="17" spans="2:12" s="220" customFormat="1" x14ac:dyDescent="0.2">
      <c r="B17" s="578"/>
      <c r="C17" s="221">
        <v>19</v>
      </c>
      <c r="D17" s="349"/>
      <c r="E17" s="349"/>
      <c r="F17" s="349"/>
      <c r="G17" s="107">
        <f t="shared" si="0"/>
        <v>0</v>
      </c>
      <c r="H17" s="349"/>
      <c r="I17" s="349"/>
      <c r="J17" s="349"/>
      <c r="K17" s="107">
        <f t="shared" si="1"/>
        <v>0</v>
      </c>
      <c r="L17" s="107">
        <f t="shared" si="2"/>
        <v>0</v>
      </c>
    </row>
    <row r="18" spans="2:12" s="220" customFormat="1" x14ac:dyDescent="0.2">
      <c r="B18" s="578"/>
      <c r="C18" s="221">
        <v>20</v>
      </c>
      <c r="D18" s="349"/>
      <c r="E18" s="349"/>
      <c r="F18" s="349"/>
      <c r="G18" s="107">
        <f t="shared" si="0"/>
        <v>0</v>
      </c>
      <c r="H18" s="349"/>
      <c r="I18" s="349"/>
      <c r="J18" s="349"/>
      <c r="K18" s="107">
        <f t="shared" si="1"/>
        <v>0</v>
      </c>
      <c r="L18" s="107">
        <f t="shared" si="2"/>
        <v>0</v>
      </c>
    </row>
    <row r="19" spans="2:12" s="220" customFormat="1" x14ac:dyDescent="0.2">
      <c r="B19" s="107" t="s">
        <v>1014</v>
      </c>
      <c r="C19" s="139">
        <v>29</v>
      </c>
      <c r="D19" s="107">
        <f>SUM(D9:D18)</f>
        <v>0</v>
      </c>
      <c r="E19" s="107">
        <f t="shared" ref="E19:J19" si="3">SUM(E9:E18)</f>
        <v>0</v>
      </c>
      <c r="F19" s="107">
        <f t="shared" si="3"/>
        <v>0</v>
      </c>
      <c r="G19" s="107">
        <f t="shared" si="3"/>
        <v>0</v>
      </c>
      <c r="H19" s="107">
        <f t="shared" si="3"/>
        <v>0</v>
      </c>
      <c r="I19" s="107">
        <f t="shared" si="3"/>
        <v>0</v>
      </c>
      <c r="J19" s="107">
        <f t="shared" si="3"/>
        <v>0</v>
      </c>
      <c r="K19" s="107">
        <f t="shared" si="1"/>
        <v>0</v>
      </c>
      <c r="L19" s="107">
        <f t="shared" si="2"/>
        <v>0</v>
      </c>
    </row>
    <row r="20" spans="2:12" s="220" customFormat="1" x14ac:dyDescent="0.2"/>
    <row r="21" spans="2:12" s="220" customFormat="1" x14ac:dyDescent="0.2"/>
    <row r="22" spans="2:12" s="220" customFormat="1" x14ac:dyDescent="0.2"/>
    <row r="23" spans="2:12" s="220" customFormat="1" x14ac:dyDescent="0.2"/>
    <row r="24" spans="2:12" s="220" customFormat="1" x14ac:dyDescent="0.2"/>
    <row r="25" spans="2:12" s="220" customFormat="1" x14ac:dyDescent="0.2"/>
    <row r="26" spans="2:12" s="220" customFormat="1" x14ac:dyDescent="0.2"/>
    <row r="27" spans="2:12" s="220" customFormat="1" x14ac:dyDescent="0.2"/>
    <row r="28" spans="2:12" s="220" customFormat="1" x14ac:dyDescent="0.2"/>
    <row r="29" spans="2:12" s="220" customFormat="1" x14ac:dyDescent="0.2"/>
    <row r="30" spans="2:12" s="220" customFormat="1" x14ac:dyDescent="0.2"/>
    <row r="31" spans="2:12" s="220" customFormat="1" x14ac:dyDescent="0.2"/>
    <row r="32" spans="2:12" s="220" customFormat="1" x14ac:dyDescent="0.2"/>
    <row r="33" s="220" customFormat="1" x14ac:dyDescent="0.2"/>
    <row r="34" s="220" customFormat="1" x14ac:dyDescent="0.2"/>
    <row r="35" s="220" customFormat="1" x14ac:dyDescent="0.2"/>
    <row r="36" s="220" customFormat="1" x14ac:dyDescent="0.2"/>
    <row r="37" s="220" customFormat="1" x14ac:dyDescent="0.2"/>
    <row r="38" s="220" customFormat="1" x14ac:dyDescent="0.2"/>
    <row r="39" s="220" customFormat="1" x14ac:dyDescent="0.2"/>
    <row r="40" s="220" customFormat="1" x14ac:dyDescent="0.2"/>
  </sheetData>
  <sheetProtection password="E47D" sheet="1" objects="1" scenarios="1"/>
  <mergeCells count="1">
    <mergeCell ref="C6:C7"/>
  </mergeCells>
  <phoneticPr fontId="2" type="noConversion"/>
  <pageMargins left="0.25" right="0.25" top="0.75" bottom="0.75" header="0.5" footer="0.5"/>
  <pageSetup paperSize="9" scale="84" orientation="landscape" r:id="rId1"/>
  <headerFooter alignWithMargins="0">
    <oddFooter xml:space="preserve">&amp;L&amp;A
&amp;R&amp;P of &amp;N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D25"/>
  <sheetViews>
    <sheetView showGridLines="0" zoomScaleNormal="100" workbookViewId="0">
      <selection activeCell="B8" sqref="B8"/>
    </sheetView>
  </sheetViews>
  <sheetFormatPr defaultRowHeight="12.75" x14ac:dyDescent="0.2"/>
  <sheetData>
    <row r="2" spans="2:4" x14ac:dyDescent="0.2">
      <c r="B2" s="156"/>
      <c r="C2" s="67"/>
      <c r="D2" s="67"/>
    </row>
    <row r="18" ht="57" customHeight="1" x14ac:dyDescent="0.2"/>
    <row r="25" ht="39" customHeight="1" x14ac:dyDescent="0.2"/>
  </sheetData>
  <sheetProtection password="E47D" sheet="1" objects="1" scenarios="1"/>
  <phoneticPr fontId="2" type="noConversion"/>
  <pageMargins left="0.25" right="0.25" top="0.75" bottom="1" header="0.5" footer="0.5"/>
  <pageSetup paperSize="9" scale="71" orientation="landscape" r:id="rId1"/>
  <headerFooter alignWithMargins="0">
    <oddFooter xml:space="preserve">&amp;L&amp;A
&amp;R&amp;P of &amp;N
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M41"/>
  <sheetViews>
    <sheetView showGridLines="0" zoomScale="80" zoomScaleNormal="80" workbookViewId="0">
      <pane ySplit="8" topLeftCell="A9" activePane="bottomLeft" state="frozen"/>
      <selection activeCell="C6" sqref="C6"/>
      <selection pane="bottomLeft" activeCell="F29" sqref="F29"/>
    </sheetView>
  </sheetViews>
  <sheetFormatPr defaultRowHeight="12.75" x14ac:dyDescent="0.2"/>
  <cols>
    <col min="1" max="1" width="2.5703125" style="201" customWidth="1"/>
    <col min="2" max="2" width="32.7109375" style="201" customWidth="1"/>
    <col min="3" max="3" width="5.5703125" style="201" bestFit="1" customWidth="1"/>
    <col min="4" max="7" width="13.85546875" style="201" customWidth="1"/>
    <col min="8" max="8" width="22.140625" style="201" customWidth="1"/>
    <col min="9" max="10" width="13.7109375" style="201" customWidth="1"/>
    <col min="11" max="11" width="14" style="201" customWidth="1"/>
    <col min="12" max="12" width="2.85546875" style="201" customWidth="1"/>
    <col min="13" max="16384" width="9.140625" style="201"/>
  </cols>
  <sheetData>
    <row r="1" spans="1:13" s="187" customFormat="1" ht="15.75" x14ac:dyDescent="0.25">
      <c r="A1" s="43" t="str">
        <f ca="1">RIGHT(CELL("filename",A2),LEN(CELL("filename",A2))-FIND("]",CELL("filename",A2)))</f>
        <v>Form 67</v>
      </c>
      <c r="B1" s="184" t="str">
        <f ca="1">INDEX(TOC!$B$5:$G$54,MATCH(TEXT(A1,0),TOC!$B$5:$B$54,0),6)</f>
        <v>Form 67 - Asset/ Liability Analysis - Analysis of Units in Internal Linked Funds Matching the Liabilities in respect of Linked Benefits</v>
      </c>
      <c r="C1" s="184"/>
    </row>
    <row r="2" spans="1:13" s="190" customFormat="1" x14ac:dyDescent="0.2">
      <c r="B2" s="190" t="str">
        <f>"Company: "&amp;CVR!G10</f>
        <v xml:space="preserve">Company: </v>
      </c>
    </row>
    <row r="3" spans="1:13" s="190" customFormat="1" x14ac:dyDescent="0.2">
      <c r="B3" s="195" t="str">
        <f>"Reporting Period: "&amp;CVR!G12&amp;", "&amp;CVR!G13</f>
        <v xml:space="preserve">Reporting Period: , </v>
      </c>
      <c r="C3" s="195"/>
      <c r="D3" s="195"/>
      <c r="E3" s="195"/>
      <c r="F3" s="195"/>
      <c r="G3" s="195"/>
      <c r="H3" s="195"/>
      <c r="I3" s="195"/>
      <c r="J3" s="195"/>
      <c r="K3" s="199" t="s">
        <v>1101</v>
      </c>
    </row>
    <row r="6" spans="1:13" ht="51" customHeight="1" x14ac:dyDescent="0.2">
      <c r="B6" s="925" t="s">
        <v>655</v>
      </c>
      <c r="C6" s="925" t="s">
        <v>1194</v>
      </c>
      <c r="D6" s="925" t="s">
        <v>656</v>
      </c>
      <c r="E6" s="925" t="s">
        <v>657</v>
      </c>
      <c r="F6" s="925" t="s">
        <v>658</v>
      </c>
      <c r="G6" s="925" t="s">
        <v>142</v>
      </c>
      <c r="H6" s="978" t="s">
        <v>659</v>
      </c>
      <c r="I6" s="957" t="s">
        <v>143</v>
      </c>
      <c r="J6" s="954" t="s">
        <v>143</v>
      </c>
      <c r="K6" s="925" t="s">
        <v>218</v>
      </c>
      <c r="L6" s="218"/>
      <c r="M6" s="218"/>
    </row>
    <row r="7" spans="1:13" ht="29.25" customHeight="1" x14ac:dyDescent="0.2">
      <c r="B7" s="926" t="s">
        <v>655</v>
      </c>
      <c r="C7" s="930"/>
      <c r="D7" s="926" t="s">
        <v>656</v>
      </c>
      <c r="E7" s="926" t="s">
        <v>657</v>
      </c>
      <c r="F7" s="926" t="s">
        <v>658</v>
      </c>
      <c r="G7" s="926" t="s">
        <v>142</v>
      </c>
      <c r="H7" s="979" t="s">
        <v>659</v>
      </c>
      <c r="I7" s="202" t="s">
        <v>144</v>
      </c>
      <c r="J7" s="202" t="s">
        <v>1503</v>
      </c>
      <c r="K7" s="926"/>
      <c r="L7" s="218"/>
      <c r="M7" s="218"/>
    </row>
    <row r="8" spans="1:13" x14ac:dyDescent="0.2">
      <c r="B8" s="219" t="s">
        <v>1394</v>
      </c>
      <c r="C8" s="926"/>
      <c r="D8" s="207" t="s">
        <v>1395</v>
      </c>
      <c r="E8" s="207" t="s">
        <v>1397</v>
      </c>
      <c r="F8" s="207" t="s">
        <v>1396</v>
      </c>
      <c r="G8" s="207" t="s">
        <v>57</v>
      </c>
      <c r="H8" s="207" t="s">
        <v>660</v>
      </c>
      <c r="I8" s="207" t="s">
        <v>59</v>
      </c>
      <c r="J8" s="207" t="s">
        <v>60</v>
      </c>
      <c r="K8" s="207" t="s">
        <v>688</v>
      </c>
      <c r="L8" s="218"/>
      <c r="M8" s="218"/>
    </row>
    <row r="9" spans="1:13" s="220" customFormat="1" x14ac:dyDescent="0.2"/>
    <row r="10" spans="1:13" s="220" customFormat="1" x14ac:dyDescent="0.2">
      <c r="B10" s="578"/>
      <c r="C10" s="221">
        <v>11</v>
      </c>
      <c r="D10" s="349"/>
      <c r="E10" s="349"/>
      <c r="F10" s="349"/>
      <c r="G10" s="349"/>
      <c r="H10" s="107">
        <f>F10-G10</f>
        <v>0</v>
      </c>
      <c r="I10" s="349"/>
      <c r="J10" s="349"/>
      <c r="K10" s="107">
        <f>H10-I10+J10</f>
        <v>0</v>
      </c>
    </row>
    <row r="11" spans="1:13" s="220" customFormat="1" x14ac:dyDescent="0.2">
      <c r="B11" s="578"/>
      <c r="C11" s="221">
        <v>12</v>
      </c>
      <c r="D11" s="349"/>
      <c r="E11" s="349"/>
      <c r="F11" s="349"/>
      <c r="G11" s="349"/>
      <c r="H11" s="107">
        <f t="shared" ref="H11:H20" si="0">F11-G11</f>
        <v>0</v>
      </c>
      <c r="I11" s="349"/>
      <c r="J11" s="349"/>
      <c r="K11" s="107">
        <f t="shared" ref="K11:K20" si="1">H11-I11+J11</f>
        <v>0</v>
      </c>
    </row>
    <row r="12" spans="1:13" s="220" customFormat="1" x14ac:dyDescent="0.2">
      <c r="B12" s="578"/>
      <c r="C12" s="221">
        <v>13</v>
      </c>
      <c r="D12" s="349"/>
      <c r="E12" s="349"/>
      <c r="F12" s="349"/>
      <c r="G12" s="349"/>
      <c r="H12" s="107">
        <f t="shared" si="0"/>
        <v>0</v>
      </c>
      <c r="I12" s="349"/>
      <c r="J12" s="349"/>
      <c r="K12" s="107">
        <f t="shared" si="1"/>
        <v>0</v>
      </c>
    </row>
    <row r="13" spans="1:13" s="220" customFormat="1" x14ac:dyDescent="0.2">
      <c r="B13" s="578"/>
      <c r="C13" s="221">
        <v>14</v>
      </c>
      <c r="D13" s="349"/>
      <c r="E13" s="349"/>
      <c r="F13" s="349"/>
      <c r="G13" s="349"/>
      <c r="H13" s="107">
        <f t="shared" si="0"/>
        <v>0</v>
      </c>
      <c r="I13" s="349"/>
      <c r="J13" s="349"/>
      <c r="K13" s="107">
        <f t="shared" si="1"/>
        <v>0</v>
      </c>
    </row>
    <row r="14" spans="1:13" s="220" customFormat="1" x14ac:dyDescent="0.2">
      <c r="B14" s="578"/>
      <c r="C14" s="221">
        <v>15</v>
      </c>
      <c r="D14" s="349"/>
      <c r="E14" s="349"/>
      <c r="F14" s="349"/>
      <c r="G14" s="349"/>
      <c r="H14" s="107">
        <f t="shared" si="0"/>
        <v>0</v>
      </c>
      <c r="I14" s="349"/>
      <c r="J14" s="349"/>
      <c r="K14" s="107">
        <f t="shared" si="1"/>
        <v>0</v>
      </c>
    </row>
    <row r="15" spans="1:13" s="220" customFormat="1" x14ac:dyDescent="0.2">
      <c r="B15" s="578"/>
      <c r="C15" s="221">
        <v>16</v>
      </c>
      <c r="D15" s="349"/>
      <c r="E15" s="349"/>
      <c r="F15" s="349"/>
      <c r="G15" s="349"/>
      <c r="H15" s="107">
        <f t="shared" si="0"/>
        <v>0</v>
      </c>
      <c r="I15" s="349"/>
      <c r="J15" s="349"/>
      <c r="K15" s="107">
        <f t="shared" si="1"/>
        <v>0</v>
      </c>
    </row>
    <row r="16" spans="1:13" s="220" customFormat="1" x14ac:dyDescent="0.2">
      <c r="B16" s="578"/>
      <c r="C16" s="221">
        <v>17</v>
      </c>
      <c r="D16" s="349"/>
      <c r="E16" s="349"/>
      <c r="F16" s="349"/>
      <c r="G16" s="349"/>
      <c r="H16" s="107">
        <f t="shared" si="0"/>
        <v>0</v>
      </c>
      <c r="I16" s="349"/>
      <c r="J16" s="349"/>
      <c r="K16" s="107">
        <f t="shared" si="1"/>
        <v>0</v>
      </c>
    </row>
    <row r="17" spans="2:11" s="220" customFormat="1" x14ac:dyDescent="0.2">
      <c r="B17" s="578"/>
      <c r="C17" s="221">
        <v>18</v>
      </c>
      <c r="D17" s="349"/>
      <c r="E17" s="349"/>
      <c r="F17" s="349"/>
      <c r="G17" s="349"/>
      <c r="H17" s="107">
        <f t="shared" si="0"/>
        <v>0</v>
      </c>
      <c r="I17" s="349"/>
      <c r="J17" s="349"/>
      <c r="K17" s="107">
        <f t="shared" si="1"/>
        <v>0</v>
      </c>
    </row>
    <row r="18" spans="2:11" s="220" customFormat="1" x14ac:dyDescent="0.2">
      <c r="B18" s="578"/>
      <c r="C18" s="221">
        <v>19</v>
      </c>
      <c r="D18" s="349"/>
      <c r="E18" s="349"/>
      <c r="F18" s="349"/>
      <c r="G18" s="349"/>
      <c r="H18" s="107">
        <f t="shared" si="0"/>
        <v>0</v>
      </c>
      <c r="I18" s="349"/>
      <c r="J18" s="349"/>
      <c r="K18" s="107">
        <f t="shared" si="1"/>
        <v>0</v>
      </c>
    </row>
    <row r="19" spans="2:11" s="220" customFormat="1" x14ac:dyDescent="0.2">
      <c r="B19" s="578"/>
      <c r="C19" s="221">
        <v>20</v>
      </c>
      <c r="D19" s="349"/>
      <c r="E19" s="349"/>
      <c r="F19" s="349"/>
      <c r="G19" s="349"/>
      <c r="H19" s="107">
        <f t="shared" si="0"/>
        <v>0</v>
      </c>
      <c r="I19" s="349"/>
      <c r="J19" s="349"/>
      <c r="K19" s="107">
        <f t="shared" si="1"/>
        <v>0</v>
      </c>
    </row>
    <row r="20" spans="2:11" s="220" customFormat="1" x14ac:dyDescent="0.2">
      <c r="B20" s="107" t="s">
        <v>1014</v>
      </c>
      <c r="C20" s="139">
        <v>29</v>
      </c>
      <c r="D20" s="222"/>
      <c r="E20" s="107">
        <f>SUM(E10:E19)</f>
        <v>0</v>
      </c>
      <c r="F20" s="107">
        <f>SUM(F10:F19)</f>
        <v>0</v>
      </c>
      <c r="G20" s="107">
        <f>SUM(G10:G19)</f>
        <v>0</v>
      </c>
      <c r="H20" s="107">
        <f t="shared" si="0"/>
        <v>0</v>
      </c>
      <c r="I20" s="107">
        <f>SUM(I10:I19)</f>
        <v>0</v>
      </c>
      <c r="J20" s="107">
        <f>SUM(J10:J19)</f>
        <v>0</v>
      </c>
      <c r="K20" s="107">
        <f t="shared" si="1"/>
        <v>0</v>
      </c>
    </row>
    <row r="21" spans="2:11" s="220" customFormat="1" x14ac:dyDescent="0.2"/>
    <row r="22" spans="2:11" s="220" customFormat="1" x14ac:dyDescent="0.2"/>
    <row r="23" spans="2:11" s="220" customFormat="1" x14ac:dyDescent="0.2"/>
    <row r="24" spans="2:11" s="220" customFormat="1" x14ac:dyDescent="0.2"/>
    <row r="25" spans="2:11" s="220" customFormat="1" x14ac:dyDescent="0.2"/>
    <row r="26" spans="2:11" s="220" customFormat="1" x14ac:dyDescent="0.2"/>
    <row r="27" spans="2:11" s="220" customFormat="1" x14ac:dyDescent="0.2"/>
    <row r="28" spans="2:11" s="220" customFormat="1" x14ac:dyDescent="0.2"/>
    <row r="29" spans="2:11" s="220" customFormat="1" x14ac:dyDescent="0.2"/>
    <row r="30" spans="2:11" s="220" customFormat="1" x14ac:dyDescent="0.2"/>
    <row r="31" spans="2:11" s="220" customFormat="1" x14ac:dyDescent="0.2"/>
    <row r="32" spans="2:11" s="220" customFormat="1" x14ac:dyDescent="0.2"/>
    <row r="33" s="220" customFormat="1" x14ac:dyDescent="0.2"/>
    <row r="34" s="220" customFormat="1" x14ac:dyDescent="0.2"/>
    <row r="35" s="220" customFormat="1" x14ac:dyDescent="0.2"/>
    <row r="36" s="220" customFormat="1" x14ac:dyDescent="0.2"/>
    <row r="37" s="220" customFormat="1" x14ac:dyDescent="0.2"/>
    <row r="38" s="220" customFormat="1" x14ac:dyDescent="0.2"/>
    <row r="39" s="220" customFormat="1" x14ac:dyDescent="0.2"/>
    <row r="40" s="220" customFormat="1" x14ac:dyDescent="0.2"/>
    <row r="41" s="220" customFormat="1" x14ac:dyDescent="0.2"/>
  </sheetData>
  <sheetProtection password="E47D" sheet="1" objects="1" scenarios="1"/>
  <mergeCells count="9">
    <mergeCell ref="K6:K7"/>
    <mergeCell ref="B6:B7"/>
    <mergeCell ref="F6:F7"/>
    <mergeCell ref="G6:G7"/>
    <mergeCell ref="H6:H7"/>
    <mergeCell ref="I6:J6"/>
    <mergeCell ref="C6:C8"/>
    <mergeCell ref="D6:D7"/>
    <mergeCell ref="E6:E7"/>
  </mergeCells>
  <phoneticPr fontId="2" type="noConversion"/>
  <pageMargins left="0.25" right="0.25" top="0.75" bottom="0.75" header="0.5" footer="0.5"/>
  <pageSetup paperSize="9" scale="91" orientation="landscape" r:id="rId1"/>
  <headerFooter alignWithMargins="0">
    <oddFooter xml:space="preserve">&amp;L&amp;A
&amp;R&amp;P of &amp;N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E22"/>
  <sheetViews>
    <sheetView showGridLines="0" zoomScale="80" zoomScaleNormal="80" workbookViewId="0">
      <selection activeCell="B1" sqref="B1:E2"/>
    </sheetView>
  </sheetViews>
  <sheetFormatPr defaultRowHeight="12.75" x14ac:dyDescent="0.2"/>
  <cols>
    <col min="1" max="2" width="2.5703125" style="189" customWidth="1"/>
    <col min="3" max="3" width="70.5703125" style="189" customWidth="1"/>
    <col min="4" max="4" width="7.140625" style="191" customWidth="1"/>
    <col min="5" max="5" width="14.28515625" style="212" customWidth="1"/>
    <col min="6" max="16384" width="9.140625" style="189"/>
  </cols>
  <sheetData>
    <row r="1" spans="1:5" ht="15.75" x14ac:dyDescent="0.25">
      <c r="A1" s="43" t="str">
        <f ca="1">RIGHT(CELL("filename",A3),LEN(CELL("filename",A3))-FIND("]",CELL("filename",A3)))</f>
        <v>Form 68</v>
      </c>
      <c r="B1" s="980" t="str">
        <f ca="1">INDEX(TOC!$B$5:$G$54,MATCH(TEXT(A1,0),TOC!$B$5:$B$54,0),6)</f>
        <v>Form 68 - Asset/ Liability Analysis - Summarized Revenue Account for Internal Linked Funds</v>
      </c>
      <c r="C1" s="981"/>
      <c r="D1" s="981"/>
      <c r="E1" s="981"/>
    </row>
    <row r="2" spans="1:5" ht="15.75" x14ac:dyDescent="0.25">
      <c r="A2" s="43"/>
      <c r="B2" s="981"/>
      <c r="C2" s="981"/>
      <c r="D2" s="981"/>
      <c r="E2" s="981"/>
    </row>
    <row r="3" spans="1:5" x14ac:dyDescent="0.2">
      <c r="A3" s="218"/>
      <c r="B3" s="190" t="str">
        <f>"Company: "&amp;CVR!G10</f>
        <v xml:space="preserve">Company: </v>
      </c>
      <c r="C3" s="190"/>
    </row>
    <row r="4" spans="1:5" x14ac:dyDescent="0.2">
      <c r="A4" s="223"/>
      <c r="B4" s="195" t="str">
        <f>"Reporting Period: "&amp;CVR!G12&amp;", "&amp;CVR!G13</f>
        <v xml:space="preserve">Reporting Period: , </v>
      </c>
      <c r="C4" s="195"/>
      <c r="D4" s="196"/>
      <c r="E4" s="224"/>
    </row>
    <row r="6" spans="1:5" x14ac:dyDescent="0.2">
      <c r="B6" s="225" t="s">
        <v>54</v>
      </c>
      <c r="D6" s="226" t="s">
        <v>1194</v>
      </c>
      <c r="E6" s="227" t="s">
        <v>1394</v>
      </c>
    </row>
    <row r="8" spans="1:5" x14ac:dyDescent="0.2">
      <c r="B8" s="228" t="s">
        <v>132</v>
      </c>
      <c r="C8" s="229"/>
      <c r="D8" s="211">
        <v>11</v>
      </c>
      <c r="E8" s="175"/>
    </row>
    <row r="9" spans="1:5" x14ac:dyDescent="0.2">
      <c r="B9" s="230" t="s">
        <v>133</v>
      </c>
      <c r="C9" s="229"/>
      <c r="D9" s="211">
        <v>12</v>
      </c>
      <c r="E9" s="175"/>
    </row>
    <row r="10" spans="1:5" x14ac:dyDescent="0.2">
      <c r="B10" s="230" t="s">
        <v>134</v>
      </c>
      <c r="C10" s="231"/>
      <c r="D10" s="211">
        <v>13</v>
      </c>
      <c r="E10" s="175"/>
    </row>
    <row r="11" spans="1:5" x14ac:dyDescent="0.2">
      <c r="B11" s="230" t="s">
        <v>135</v>
      </c>
      <c r="C11" s="231"/>
      <c r="D11" s="211">
        <v>14</v>
      </c>
      <c r="E11" s="175"/>
    </row>
    <row r="12" spans="1:5" s="206" customFormat="1" x14ac:dyDescent="0.2">
      <c r="B12" s="232" t="s">
        <v>136</v>
      </c>
      <c r="C12" s="233"/>
      <c r="D12" s="234">
        <v>19</v>
      </c>
      <c r="E12" s="107">
        <f>SUM(E8:E11)</f>
        <v>0</v>
      </c>
    </row>
    <row r="13" spans="1:5" x14ac:dyDescent="0.2">
      <c r="B13" s="230" t="s">
        <v>137</v>
      </c>
      <c r="C13" s="229"/>
      <c r="D13" s="211">
        <v>21</v>
      </c>
      <c r="E13" s="175"/>
    </row>
    <row r="14" spans="1:5" x14ac:dyDescent="0.2">
      <c r="B14" s="230" t="s">
        <v>138</v>
      </c>
      <c r="C14" s="229"/>
      <c r="D14" s="211">
        <v>22</v>
      </c>
      <c r="E14" s="175"/>
    </row>
    <row r="15" spans="1:5" x14ac:dyDescent="0.2">
      <c r="B15" s="230" t="s">
        <v>139</v>
      </c>
      <c r="C15" s="229"/>
      <c r="D15" s="211">
        <v>23</v>
      </c>
      <c r="E15" s="175"/>
    </row>
    <row r="16" spans="1:5" x14ac:dyDescent="0.2">
      <c r="B16" s="230" t="s">
        <v>1189</v>
      </c>
      <c r="C16" s="229"/>
      <c r="D16" s="211">
        <v>24</v>
      </c>
      <c r="E16" s="175"/>
    </row>
    <row r="17" spans="2:5" x14ac:dyDescent="0.2">
      <c r="B17" s="230" t="s">
        <v>1190</v>
      </c>
      <c r="C17" s="229"/>
      <c r="D17" s="211">
        <v>25</v>
      </c>
      <c r="E17" s="175"/>
    </row>
    <row r="18" spans="2:5" x14ac:dyDescent="0.2">
      <c r="B18" s="232" t="s">
        <v>1593</v>
      </c>
      <c r="C18" s="233"/>
      <c r="D18" s="234">
        <v>29</v>
      </c>
      <c r="E18" s="107">
        <f>SUM(E13:E17)</f>
        <v>0</v>
      </c>
    </row>
    <row r="19" spans="2:5" s="206" customFormat="1" x14ac:dyDescent="0.2">
      <c r="B19" s="232" t="s">
        <v>140</v>
      </c>
      <c r="C19" s="233"/>
      <c r="D19" s="234">
        <v>31</v>
      </c>
      <c r="E19" s="107">
        <f>E12-E18</f>
        <v>0</v>
      </c>
    </row>
    <row r="20" spans="2:5" x14ac:dyDescent="0.2">
      <c r="B20" s="228" t="s">
        <v>141</v>
      </c>
      <c r="C20" s="235"/>
      <c r="D20" s="211">
        <v>32</v>
      </c>
      <c r="E20" s="175"/>
    </row>
    <row r="21" spans="2:5" x14ac:dyDescent="0.2">
      <c r="B21" s="232" t="s">
        <v>1240</v>
      </c>
      <c r="C21" s="236"/>
      <c r="D21" s="234">
        <v>33</v>
      </c>
      <c r="E21" s="107">
        <f>E19+E20</f>
        <v>0</v>
      </c>
    </row>
    <row r="22" spans="2:5" x14ac:dyDescent="0.2">
      <c r="B22" s="237"/>
      <c r="C22" s="237"/>
    </row>
  </sheetData>
  <sheetProtection password="E47D" sheet="1" objects="1" scenarios="1"/>
  <mergeCells count="1">
    <mergeCell ref="B1:E2"/>
  </mergeCells>
  <phoneticPr fontId="2" type="noConversion"/>
  <pageMargins left="0.25" right="0.25" top="0.75" bottom="0.75" header="0.5" footer="0.5"/>
  <pageSetup paperSize="9" orientation="landscape" r:id="rId1"/>
  <headerFooter alignWithMargins="0">
    <oddFooter>&amp;L&amp;A&amp;R&amp;P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S64"/>
  <sheetViews>
    <sheetView showGridLines="0" zoomScale="80" zoomScaleNormal="80" workbookViewId="0">
      <pane xSplit="6" ySplit="7" topLeftCell="G8" activePane="bottomRight" state="frozen"/>
      <selection activeCell="C6" sqref="C6"/>
      <selection pane="topRight" activeCell="C6" sqref="C6"/>
      <selection pane="bottomLeft" activeCell="C6" sqref="C6"/>
      <selection pane="bottomRight" activeCell="G13" sqref="G13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3.5703125" style="189" customWidth="1"/>
    <col min="5" max="5" width="44.42578125" style="189" customWidth="1"/>
    <col min="6" max="6" width="5.7109375" style="191" customWidth="1"/>
    <col min="7" max="7" width="12.28515625" style="212" customWidth="1"/>
    <col min="8" max="9" width="13.42578125" style="212" customWidth="1"/>
    <col min="10" max="17" width="12.28515625" style="212" customWidth="1"/>
    <col min="18" max="18" width="1.42578125" style="189" customWidth="1"/>
    <col min="19" max="19" width="12.7109375" style="189" customWidth="1"/>
    <col min="20" max="20" width="1.5703125" style="189" customWidth="1"/>
    <col min="21" max="16384" width="9.140625" style="189"/>
  </cols>
  <sheetData>
    <row r="1" spans="1:19" ht="15.75" x14ac:dyDescent="0.25">
      <c r="A1" s="43" t="str">
        <f ca="1">RIGHT(CELL("filename",A2),LEN(CELL("filename",A2))-FIND("]",CELL("filename",A2)))</f>
        <v>Form 71</v>
      </c>
      <c r="B1" s="184" t="str">
        <f ca="1">INDEX(TOC!$B$5:$G$54,MATCH(TEXT(A1,0),TOC!$B$5:$B$54,0),6)</f>
        <v>Form 71 - Revenue Analysis - Premiums Breakdown by Line of Business</v>
      </c>
      <c r="C1" s="186"/>
      <c r="D1" s="186"/>
      <c r="E1" s="186"/>
      <c r="F1" s="185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</row>
    <row r="2" spans="1:19" ht="15.75" x14ac:dyDescent="0.25">
      <c r="B2" s="719" t="str">
        <f>"Company: "&amp;CVR!G10</f>
        <v xml:space="preserve">Company: </v>
      </c>
      <c r="C2" s="192"/>
      <c r="D2" s="192"/>
      <c r="E2" s="192"/>
      <c r="F2" s="193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9" x14ac:dyDescent="0.2">
      <c r="B3" s="720" t="str">
        <f>"Reporting Period: "&amp;CVR!G12&amp;", "&amp;CVR!G13</f>
        <v xml:space="preserve">Reporting Period: , </v>
      </c>
      <c r="C3" s="238"/>
      <c r="D3" s="238"/>
      <c r="E3" s="238"/>
      <c r="F3" s="196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198"/>
      <c r="S3" s="198"/>
    </row>
    <row r="4" spans="1:19" x14ac:dyDescent="0.2">
      <c r="B4" s="719"/>
      <c r="C4" s="192"/>
      <c r="D4" s="192"/>
      <c r="E4" s="192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</row>
    <row r="5" spans="1:19" ht="12.75" customHeight="1" x14ac:dyDescent="0.2">
      <c r="C5" s="189"/>
      <c r="F5" s="925" t="s">
        <v>1194</v>
      </c>
      <c r="G5" s="239" t="s">
        <v>1203</v>
      </c>
      <c r="H5" s="239"/>
      <c r="I5" s="239"/>
      <c r="J5" s="239" t="s">
        <v>1503</v>
      </c>
      <c r="K5" s="239"/>
      <c r="L5" s="239"/>
      <c r="M5" s="916" t="s">
        <v>1204</v>
      </c>
      <c r="N5" s="240" t="s">
        <v>1476</v>
      </c>
      <c r="O5" s="241"/>
      <c r="P5" s="241"/>
      <c r="Q5" s="916" t="s">
        <v>1492</v>
      </c>
      <c r="S5" s="916" t="s">
        <v>1340</v>
      </c>
    </row>
    <row r="6" spans="1:19" ht="38.25" x14ac:dyDescent="0.2">
      <c r="C6" s="189"/>
      <c r="F6" s="930"/>
      <c r="G6" s="242" t="s">
        <v>1501</v>
      </c>
      <c r="H6" s="243" t="s">
        <v>1502</v>
      </c>
      <c r="I6" s="244" t="s">
        <v>1205</v>
      </c>
      <c r="J6" s="244" t="s">
        <v>1527</v>
      </c>
      <c r="K6" s="244" t="s">
        <v>1528</v>
      </c>
      <c r="L6" s="244" t="s">
        <v>1218</v>
      </c>
      <c r="M6" s="917"/>
      <c r="N6" s="243" t="s">
        <v>1028</v>
      </c>
      <c r="O6" s="243" t="s">
        <v>1534</v>
      </c>
      <c r="P6" s="243" t="s">
        <v>1526</v>
      </c>
      <c r="Q6" s="917"/>
      <c r="S6" s="917"/>
    </row>
    <row r="7" spans="1:19" x14ac:dyDescent="0.2">
      <c r="B7" s="225" t="s">
        <v>54</v>
      </c>
      <c r="C7" s="189"/>
      <c r="F7" s="926"/>
      <c r="G7" s="227" t="s">
        <v>1394</v>
      </c>
      <c r="H7" s="227" t="s">
        <v>1395</v>
      </c>
      <c r="I7" s="227" t="s">
        <v>755</v>
      </c>
      <c r="J7" s="227" t="s">
        <v>1396</v>
      </c>
      <c r="K7" s="227" t="s">
        <v>57</v>
      </c>
      <c r="L7" s="227" t="s">
        <v>756</v>
      </c>
      <c r="M7" s="227" t="s">
        <v>761</v>
      </c>
      <c r="N7" s="227" t="s">
        <v>60</v>
      </c>
      <c r="O7" s="227" t="s">
        <v>61</v>
      </c>
      <c r="P7" s="227" t="s">
        <v>762</v>
      </c>
      <c r="Q7" s="245" t="s">
        <v>763</v>
      </c>
      <c r="S7" s="227" t="s">
        <v>1341</v>
      </c>
    </row>
    <row r="8" spans="1:19" x14ac:dyDescent="0.2">
      <c r="B8" s="729"/>
      <c r="C8" s="247"/>
      <c r="D8" s="247"/>
      <c r="E8" s="247"/>
      <c r="F8" s="248"/>
      <c r="G8" s="731"/>
      <c r="H8" s="731"/>
      <c r="I8" s="731"/>
      <c r="J8" s="731"/>
      <c r="K8" s="731"/>
      <c r="L8" s="731"/>
      <c r="M8" s="731"/>
      <c r="N8" s="731"/>
      <c r="O8" s="731"/>
      <c r="P8" s="731"/>
      <c r="Q8" s="731"/>
    </row>
    <row r="9" spans="1:19" x14ac:dyDescent="0.2">
      <c r="B9" s="250" t="s">
        <v>1339</v>
      </c>
      <c r="C9" s="247"/>
      <c r="D9" s="247"/>
      <c r="E9" s="247"/>
      <c r="F9" s="248"/>
      <c r="G9" s="731"/>
      <c r="H9" s="731"/>
      <c r="I9" s="731"/>
      <c r="J9" s="731"/>
      <c r="K9" s="731"/>
      <c r="L9" s="731"/>
      <c r="M9" s="731"/>
      <c r="N9" s="731"/>
      <c r="O9" s="731"/>
      <c r="P9" s="731"/>
      <c r="Q9" s="731"/>
    </row>
    <row r="10" spans="1:19" x14ac:dyDescent="0.2">
      <c r="B10" s="778" t="s">
        <v>1017</v>
      </c>
      <c r="C10" s="252"/>
      <c r="D10" s="253"/>
      <c r="E10" s="229"/>
      <c r="F10" s="211">
        <v>11</v>
      </c>
      <c r="G10" s="254">
        <f t="shared" ref="G10:L10" si="0">SUBTOTAL(9,G11:G22)</f>
        <v>0</v>
      </c>
      <c r="H10" s="254">
        <f t="shared" si="0"/>
        <v>0</v>
      </c>
      <c r="I10" s="254">
        <f t="shared" si="0"/>
        <v>0</v>
      </c>
      <c r="J10" s="254">
        <f t="shared" si="0"/>
        <v>0</v>
      </c>
      <c r="K10" s="254">
        <f t="shared" si="0"/>
        <v>0</v>
      </c>
      <c r="L10" s="254">
        <f t="shared" si="0"/>
        <v>0</v>
      </c>
      <c r="M10" s="254">
        <f t="shared" ref="M10:M34" si="1">I10-L10</f>
        <v>0</v>
      </c>
      <c r="N10" s="254">
        <f>SUBTOTAL(9,N11:N22)</f>
        <v>0</v>
      </c>
      <c r="O10" s="254">
        <f>SUBTOTAL(9,O11:O22)</f>
        <v>0</v>
      </c>
      <c r="P10" s="254">
        <f t="shared" ref="P10:P34" si="2">O10-N10</f>
        <v>0</v>
      </c>
      <c r="Q10" s="254">
        <f>M10-P10</f>
        <v>0</v>
      </c>
      <c r="S10" s="574">
        <f>IF(ISERROR(M10/I10),0,M10/I10)</f>
        <v>0</v>
      </c>
    </row>
    <row r="11" spans="1:19" x14ac:dyDescent="0.2">
      <c r="B11" s="255" t="s">
        <v>1252</v>
      </c>
      <c r="C11" s="252"/>
      <c r="D11" s="253"/>
      <c r="E11" s="229"/>
      <c r="F11" s="211">
        <v>12</v>
      </c>
      <c r="G11" s="269"/>
      <c r="H11" s="269"/>
      <c r="I11" s="254">
        <f t="shared" ref="I11:I33" si="3">G11+H11</f>
        <v>0</v>
      </c>
      <c r="J11" s="269"/>
      <c r="K11" s="269"/>
      <c r="L11" s="254">
        <f t="shared" ref="L11:L33" si="4">J11+K11</f>
        <v>0</v>
      </c>
      <c r="M11" s="254">
        <f t="shared" si="1"/>
        <v>0</v>
      </c>
      <c r="N11" s="269"/>
      <c r="O11" s="269"/>
      <c r="P11" s="254">
        <f t="shared" si="2"/>
        <v>0</v>
      </c>
      <c r="Q11" s="254">
        <f t="shared" ref="Q11:Q33" si="5">M11-P11</f>
        <v>0</v>
      </c>
      <c r="S11" s="574">
        <f t="shared" ref="S11:S34" si="6">IF(ISERROR(M11/I11),0,M11/I11)</f>
        <v>0</v>
      </c>
    </row>
    <row r="12" spans="1:19" x14ac:dyDescent="0.2">
      <c r="B12" s="255" t="s">
        <v>1253</v>
      </c>
      <c r="C12" s="252"/>
      <c r="D12" s="253"/>
      <c r="E12" s="229"/>
      <c r="F12" s="211">
        <v>13</v>
      </c>
      <c r="G12" s="269"/>
      <c r="H12" s="269"/>
      <c r="I12" s="254">
        <f t="shared" si="3"/>
        <v>0</v>
      </c>
      <c r="J12" s="269"/>
      <c r="K12" s="269"/>
      <c r="L12" s="254">
        <f t="shared" si="4"/>
        <v>0</v>
      </c>
      <c r="M12" s="254">
        <f t="shared" si="1"/>
        <v>0</v>
      </c>
      <c r="N12" s="269"/>
      <c r="O12" s="269"/>
      <c r="P12" s="254">
        <f t="shared" si="2"/>
        <v>0</v>
      </c>
      <c r="Q12" s="254">
        <f t="shared" si="5"/>
        <v>0</v>
      </c>
      <c r="S12" s="574">
        <f t="shared" si="6"/>
        <v>0</v>
      </c>
    </row>
    <row r="13" spans="1:19" x14ac:dyDescent="0.2">
      <c r="B13" s="255" t="s">
        <v>1254</v>
      </c>
      <c r="C13" s="252"/>
      <c r="D13" s="253"/>
      <c r="E13" s="229"/>
      <c r="F13" s="211">
        <v>14</v>
      </c>
      <c r="G13" s="269"/>
      <c r="H13" s="269"/>
      <c r="I13" s="254">
        <f t="shared" si="3"/>
        <v>0</v>
      </c>
      <c r="J13" s="269"/>
      <c r="K13" s="269"/>
      <c r="L13" s="254">
        <f t="shared" si="4"/>
        <v>0</v>
      </c>
      <c r="M13" s="254">
        <f t="shared" si="1"/>
        <v>0</v>
      </c>
      <c r="N13" s="269"/>
      <c r="O13" s="269"/>
      <c r="P13" s="254">
        <f t="shared" si="2"/>
        <v>0</v>
      </c>
      <c r="Q13" s="254">
        <f t="shared" si="5"/>
        <v>0</v>
      </c>
      <c r="S13" s="574">
        <f t="shared" si="6"/>
        <v>0</v>
      </c>
    </row>
    <row r="14" spans="1:19" x14ac:dyDescent="0.2">
      <c r="B14" s="255" t="s">
        <v>1255</v>
      </c>
      <c r="C14" s="252"/>
      <c r="D14" s="253"/>
      <c r="E14" s="229"/>
      <c r="F14" s="211">
        <v>15</v>
      </c>
      <c r="G14" s="269"/>
      <c r="H14" s="269"/>
      <c r="I14" s="254">
        <f t="shared" si="3"/>
        <v>0</v>
      </c>
      <c r="J14" s="269"/>
      <c r="K14" s="269"/>
      <c r="L14" s="254">
        <f t="shared" si="4"/>
        <v>0</v>
      </c>
      <c r="M14" s="254">
        <f t="shared" si="1"/>
        <v>0</v>
      </c>
      <c r="N14" s="269"/>
      <c r="O14" s="269"/>
      <c r="P14" s="254">
        <f t="shared" si="2"/>
        <v>0</v>
      </c>
      <c r="Q14" s="254">
        <f t="shared" si="5"/>
        <v>0</v>
      </c>
      <c r="S14" s="574">
        <f t="shared" si="6"/>
        <v>0</v>
      </c>
    </row>
    <row r="15" spans="1:19" x14ac:dyDescent="0.2">
      <c r="B15" s="255" t="s">
        <v>1256</v>
      </c>
      <c r="C15" s="252"/>
      <c r="D15" s="253"/>
      <c r="E15" s="229"/>
      <c r="F15" s="211">
        <v>16</v>
      </c>
      <c r="G15" s="269"/>
      <c r="H15" s="269"/>
      <c r="I15" s="254">
        <f t="shared" si="3"/>
        <v>0</v>
      </c>
      <c r="J15" s="269"/>
      <c r="K15" s="269"/>
      <c r="L15" s="254">
        <f t="shared" si="4"/>
        <v>0</v>
      </c>
      <c r="M15" s="254">
        <f t="shared" si="1"/>
        <v>0</v>
      </c>
      <c r="N15" s="269"/>
      <c r="O15" s="269"/>
      <c r="P15" s="254">
        <f t="shared" si="2"/>
        <v>0</v>
      </c>
      <c r="Q15" s="254">
        <f t="shared" si="5"/>
        <v>0</v>
      </c>
      <c r="S15" s="574">
        <f t="shared" si="6"/>
        <v>0</v>
      </c>
    </row>
    <row r="16" spans="1:19" x14ac:dyDescent="0.2">
      <c r="B16" s="255" t="s">
        <v>1257</v>
      </c>
      <c r="C16" s="252"/>
      <c r="D16" s="253"/>
      <c r="E16" s="229"/>
      <c r="F16" s="211">
        <v>17</v>
      </c>
      <c r="G16" s="269"/>
      <c r="H16" s="269"/>
      <c r="I16" s="254">
        <f t="shared" si="3"/>
        <v>0</v>
      </c>
      <c r="J16" s="269"/>
      <c r="K16" s="269"/>
      <c r="L16" s="254">
        <f t="shared" si="4"/>
        <v>0</v>
      </c>
      <c r="M16" s="254">
        <f t="shared" si="1"/>
        <v>0</v>
      </c>
      <c r="N16" s="269"/>
      <c r="O16" s="269"/>
      <c r="P16" s="254">
        <f t="shared" si="2"/>
        <v>0</v>
      </c>
      <c r="Q16" s="254">
        <f t="shared" si="5"/>
        <v>0</v>
      </c>
      <c r="S16" s="574">
        <f t="shared" si="6"/>
        <v>0</v>
      </c>
    </row>
    <row r="17" spans="2:19" x14ac:dyDescent="0.2">
      <c r="B17" s="255" t="s">
        <v>1258</v>
      </c>
      <c r="C17" s="252"/>
      <c r="D17" s="253"/>
      <c r="E17" s="229"/>
      <c r="F17" s="211">
        <v>18</v>
      </c>
      <c r="G17" s="269"/>
      <c r="H17" s="269"/>
      <c r="I17" s="254">
        <f t="shared" si="3"/>
        <v>0</v>
      </c>
      <c r="J17" s="269"/>
      <c r="K17" s="269"/>
      <c r="L17" s="254">
        <f t="shared" si="4"/>
        <v>0</v>
      </c>
      <c r="M17" s="254">
        <f t="shared" si="1"/>
        <v>0</v>
      </c>
      <c r="N17" s="269"/>
      <c r="O17" s="269"/>
      <c r="P17" s="254">
        <f t="shared" si="2"/>
        <v>0</v>
      </c>
      <c r="Q17" s="254">
        <f t="shared" si="5"/>
        <v>0</v>
      </c>
      <c r="S17" s="574">
        <f t="shared" si="6"/>
        <v>0</v>
      </c>
    </row>
    <row r="18" spans="2:19" x14ac:dyDescent="0.2">
      <c r="B18" s="255" t="s">
        <v>1259</v>
      </c>
      <c r="C18" s="252"/>
      <c r="D18" s="253"/>
      <c r="E18" s="229"/>
      <c r="F18" s="211">
        <v>19</v>
      </c>
      <c r="G18" s="269"/>
      <c r="H18" s="269"/>
      <c r="I18" s="254">
        <f t="shared" si="3"/>
        <v>0</v>
      </c>
      <c r="J18" s="269"/>
      <c r="K18" s="269"/>
      <c r="L18" s="254">
        <f t="shared" si="4"/>
        <v>0</v>
      </c>
      <c r="M18" s="254">
        <f t="shared" si="1"/>
        <v>0</v>
      </c>
      <c r="N18" s="269"/>
      <c r="O18" s="269"/>
      <c r="P18" s="254">
        <f t="shared" si="2"/>
        <v>0</v>
      </c>
      <c r="Q18" s="254">
        <f t="shared" si="5"/>
        <v>0</v>
      </c>
      <c r="S18" s="574">
        <f t="shared" si="6"/>
        <v>0</v>
      </c>
    </row>
    <row r="19" spans="2:19" x14ac:dyDescent="0.2">
      <c r="B19" s="255" t="s">
        <v>1260</v>
      </c>
      <c r="C19" s="252"/>
      <c r="D19" s="253"/>
      <c r="E19" s="229"/>
      <c r="F19" s="211">
        <v>20</v>
      </c>
      <c r="G19" s="269"/>
      <c r="H19" s="269"/>
      <c r="I19" s="254">
        <f t="shared" si="3"/>
        <v>0</v>
      </c>
      <c r="J19" s="269"/>
      <c r="K19" s="269"/>
      <c r="L19" s="254">
        <f t="shared" si="4"/>
        <v>0</v>
      </c>
      <c r="M19" s="254">
        <f t="shared" si="1"/>
        <v>0</v>
      </c>
      <c r="N19" s="269"/>
      <c r="O19" s="269"/>
      <c r="P19" s="254">
        <f t="shared" si="2"/>
        <v>0</v>
      </c>
      <c r="Q19" s="254">
        <f t="shared" si="5"/>
        <v>0</v>
      </c>
      <c r="S19" s="574">
        <f t="shared" si="6"/>
        <v>0</v>
      </c>
    </row>
    <row r="20" spans="2:19" x14ac:dyDescent="0.2">
      <c r="B20" s="255" t="s">
        <v>1261</v>
      </c>
      <c r="C20" s="252"/>
      <c r="D20" s="253"/>
      <c r="E20" s="229"/>
      <c r="F20" s="211">
        <v>21</v>
      </c>
      <c r="G20" s="269"/>
      <c r="H20" s="269"/>
      <c r="I20" s="254">
        <f t="shared" si="3"/>
        <v>0</v>
      </c>
      <c r="J20" s="269"/>
      <c r="K20" s="269"/>
      <c r="L20" s="254">
        <f t="shared" si="4"/>
        <v>0</v>
      </c>
      <c r="M20" s="254">
        <f t="shared" si="1"/>
        <v>0</v>
      </c>
      <c r="N20" s="269"/>
      <c r="O20" s="269"/>
      <c r="P20" s="254">
        <f t="shared" si="2"/>
        <v>0</v>
      </c>
      <c r="Q20" s="254">
        <f t="shared" si="5"/>
        <v>0</v>
      </c>
      <c r="S20" s="574">
        <f t="shared" si="6"/>
        <v>0</v>
      </c>
    </row>
    <row r="21" spans="2:19" x14ac:dyDescent="0.2">
      <c r="B21" s="255" t="s">
        <v>1262</v>
      </c>
      <c r="C21" s="252"/>
      <c r="D21" s="253"/>
      <c r="E21" s="229"/>
      <c r="F21" s="211">
        <v>22</v>
      </c>
      <c r="G21" s="269"/>
      <c r="H21" s="269"/>
      <c r="I21" s="254">
        <f t="shared" si="3"/>
        <v>0</v>
      </c>
      <c r="J21" s="269"/>
      <c r="K21" s="269"/>
      <c r="L21" s="254">
        <f t="shared" si="4"/>
        <v>0</v>
      </c>
      <c r="M21" s="254">
        <f t="shared" si="1"/>
        <v>0</v>
      </c>
      <c r="N21" s="269"/>
      <c r="O21" s="269"/>
      <c r="P21" s="254">
        <f t="shared" si="2"/>
        <v>0</v>
      </c>
      <c r="Q21" s="254">
        <f t="shared" si="5"/>
        <v>0</v>
      </c>
      <c r="S21" s="574">
        <f t="shared" si="6"/>
        <v>0</v>
      </c>
    </row>
    <row r="22" spans="2:19" x14ac:dyDescent="0.2">
      <c r="B22" s="255" t="s">
        <v>1263</v>
      </c>
      <c r="C22" s="252"/>
      <c r="D22" s="253"/>
      <c r="E22" s="229"/>
      <c r="F22" s="211">
        <v>23</v>
      </c>
      <c r="G22" s="269"/>
      <c r="H22" s="269"/>
      <c r="I22" s="254">
        <f t="shared" si="3"/>
        <v>0</v>
      </c>
      <c r="J22" s="269"/>
      <c r="K22" s="269"/>
      <c r="L22" s="254">
        <f t="shared" si="4"/>
        <v>0</v>
      </c>
      <c r="M22" s="254">
        <f t="shared" si="1"/>
        <v>0</v>
      </c>
      <c r="N22" s="269"/>
      <c r="O22" s="269"/>
      <c r="P22" s="254">
        <f t="shared" si="2"/>
        <v>0</v>
      </c>
      <c r="Q22" s="254">
        <f t="shared" si="5"/>
        <v>0</v>
      </c>
      <c r="S22" s="574">
        <f t="shared" si="6"/>
        <v>0</v>
      </c>
    </row>
    <row r="23" spans="2:19" x14ac:dyDescent="0.2">
      <c r="B23" s="778" t="s">
        <v>1349</v>
      </c>
      <c r="C23" s="252"/>
      <c r="D23" s="253"/>
      <c r="E23" s="229"/>
      <c r="F23" s="211">
        <v>24</v>
      </c>
      <c r="G23" s="269"/>
      <c r="H23" s="269"/>
      <c r="I23" s="254">
        <f t="shared" si="3"/>
        <v>0</v>
      </c>
      <c r="J23" s="269"/>
      <c r="K23" s="269"/>
      <c r="L23" s="254">
        <f t="shared" si="4"/>
        <v>0</v>
      </c>
      <c r="M23" s="254">
        <f t="shared" si="1"/>
        <v>0</v>
      </c>
      <c r="N23" s="269"/>
      <c r="O23" s="269"/>
      <c r="P23" s="254">
        <f t="shared" si="2"/>
        <v>0</v>
      </c>
      <c r="Q23" s="254">
        <f t="shared" si="5"/>
        <v>0</v>
      </c>
      <c r="S23" s="574">
        <f t="shared" si="6"/>
        <v>0</v>
      </c>
    </row>
    <row r="24" spans="2:19" x14ac:dyDescent="0.2">
      <c r="B24" s="778" t="s">
        <v>850</v>
      </c>
      <c r="C24" s="252"/>
      <c r="D24" s="253"/>
      <c r="E24" s="229"/>
      <c r="F24" s="211">
        <v>25</v>
      </c>
      <c r="G24" s="269"/>
      <c r="H24" s="269"/>
      <c r="I24" s="254">
        <f t="shared" si="3"/>
        <v>0</v>
      </c>
      <c r="J24" s="269"/>
      <c r="K24" s="269"/>
      <c r="L24" s="254">
        <f t="shared" si="4"/>
        <v>0</v>
      </c>
      <c r="M24" s="254">
        <f t="shared" si="1"/>
        <v>0</v>
      </c>
      <c r="N24" s="269"/>
      <c r="O24" s="269"/>
      <c r="P24" s="254">
        <f t="shared" si="2"/>
        <v>0</v>
      </c>
      <c r="Q24" s="254">
        <f t="shared" si="5"/>
        <v>0</v>
      </c>
      <c r="S24" s="574">
        <f t="shared" si="6"/>
        <v>0</v>
      </c>
    </row>
    <row r="25" spans="2:19" x14ac:dyDescent="0.2">
      <c r="B25" s="778" t="s">
        <v>1365</v>
      </c>
      <c r="C25" s="252"/>
      <c r="D25" s="253"/>
      <c r="E25" s="229"/>
      <c r="F25" s="211">
        <v>26</v>
      </c>
      <c r="G25" s="269"/>
      <c r="H25" s="269"/>
      <c r="I25" s="254">
        <f t="shared" si="3"/>
        <v>0</v>
      </c>
      <c r="J25" s="269"/>
      <c r="K25" s="269"/>
      <c r="L25" s="254">
        <f t="shared" si="4"/>
        <v>0</v>
      </c>
      <c r="M25" s="254">
        <f t="shared" si="1"/>
        <v>0</v>
      </c>
      <c r="N25" s="269"/>
      <c r="O25" s="269"/>
      <c r="P25" s="254">
        <f t="shared" si="2"/>
        <v>0</v>
      </c>
      <c r="Q25" s="254">
        <f t="shared" si="5"/>
        <v>0</v>
      </c>
      <c r="S25" s="574">
        <f t="shared" si="6"/>
        <v>0</v>
      </c>
    </row>
    <row r="26" spans="2:19" x14ac:dyDescent="0.2">
      <c r="B26" s="778" t="s">
        <v>1366</v>
      </c>
      <c r="C26" s="252"/>
      <c r="D26" s="253"/>
      <c r="E26" s="229"/>
      <c r="F26" s="211">
        <v>27</v>
      </c>
      <c r="G26" s="269"/>
      <c r="H26" s="269"/>
      <c r="I26" s="254">
        <f t="shared" si="3"/>
        <v>0</v>
      </c>
      <c r="J26" s="269"/>
      <c r="K26" s="269"/>
      <c r="L26" s="254">
        <f t="shared" si="4"/>
        <v>0</v>
      </c>
      <c r="M26" s="254">
        <f t="shared" si="1"/>
        <v>0</v>
      </c>
      <c r="N26" s="269"/>
      <c r="O26" s="269"/>
      <c r="P26" s="254">
        <f t="shared" si="2"/>
        <v>0</v>
      </c>
      <c r="Q26" s="254">
        <f t="shared" si="5"/>
        <v>0</v>
      </c>
      <c r="S26" s="574">
        <f t="shared" si="6"/>
        <v>0</v>
      </c>
    </row>
    <row r="27" spans="2:19" x14ac:dyDescent="0.2">
      <c r="B27" s="778" t="s">
        <v>1367</v>
      </c>
      <c r="C27" s="252"/>
      <c r="D27" s="253"/>
      <c r="E27" s="229"/>
      <c r="F27" s="211">
        <v>28</v>
      </c>
      <c r="G27" s="269"/>
      <c r="H27" s="269"/>
      <c r="I27" s="254">
        <f t="shared" si="3"/>
        <v>0</v>
      </c>
      <c r="J27" s="269"/>
      <c r="K27" s="269"/>
      <c r="L27" s="254">
        <f t="shared" si="4"/>
        <v>0</v>
      </c>
      <c r="M27" s="254">
        <f t="shared" si="1"/>
        <v>0</v>
      </c>
      <c r="N27" s="269"/>
      <c r="O27" s="269"/>
      <c r="P27" s="254">
        <f t="shared" si="2"/>
        <v>0</v>
      </c>
      <c r="Q27" s="254">
        <f t="shared" si="5"/>
        <v>0</v>
      </c>
      <c r="S27" s="574">
        <f t="shared" si="6"/>
        <v>0</v>
      </c>
    </row>
    <row r="28" spans="2:19" x14ac:dyDescent="0.2">
      <c r="B28" s="778" t="s">
        <v>1368</v>
      </c>
      <c r="C28" s="252"/>
      <c r="D28" s="253"/>
      <c r="E28" s="229"/>
      <c r="F28" s="211">
        <v>29</v>
      </c>
      <c r="G28" s="269"/>
      <c r="H28" s="269"/>
      <c r="I28" s="254">
        <f t="shared" si="3"/>
        <v>0</v>
      </c>
      <c r="J28" s="269"/>
      <c r="K28" s="269"/>
      <c r="L28" s="254">
        <f t="shared" si="4"/>
        <v>0</v>
      </c>
      <c r="M28" s="254">
        <f t="shared" si="1"/>
        <v>0</v>
      </c>
      <c r="N28" s="269"/>
      <c r="O28" s="269"/>
      <c r="P28" s="254">
        <f t="shared" si="2"/>
        <v>0</v>
      </c>
      <c r="Q28" s="254">
        <f t="shared" si="5"/>
        <v>0</v>
      </c>
      <c r="S28" s="574">
        <f t="shared" si="6"/>
        <v>0</v>
      </c>
    </row>
    <row r="29" spans="2:19" x14ac:dyDescent="0.2">
      <c r="B29" s="778" t="s">
        <v>1369</v>
      </c>
      <c r="C29" s="252"/>
      <c r="D29" s="253"/>
      <c r="E29" s="229"/>
      <c r="F29" s="211">
        <v>30</v>
      </c>
      <c r="G29" s="269"/>
      <c r="H29" s="269"/>
      <c r="I29" s="254">
        <f t="shared" si="3"/>
        <v>0</v>
      </c>
      <c r="J29" s="269"/>
      <c r="K29" s="269"/>
      <c r="L29" s="254">
        <f t="shared" si="4"/>
        <v>0</v>
      </c>
      <c r="M29" s="254">
        <f t="shared" si="1"/>
        <v>0</v>
      </c>
      <c r="N29" s="269"/>
      <c r="O29" s="269"/>
      <c r="P29" s="254">
        <f t="shared" si="2"/>
        <v>0</v>
      </c>
      <c r="Q29" s="254">
        <f t="shared" si="5"/>
        <v>0</v>
      </c>
      <c r="S29" s="574">
        <f t="shared" si="6"/>
        <v>0</v>
      </c>
    </row>
    <row r="30" spans="2:19" x14ac:dyDescent="0.2">
      <c r="B30" s="778" t="s">
        <v>1370</v>
      </c>
      <c r="C30" s="252"/>
      <c r="D30" s="253"/>
      <c r="E30" s="229"/>
      <c r="F30" s="211">
        <v>31</v>
      </c>
      <c r="G30" s="269"/>
      <c r="H30" s="269"/>
      <c r="I30" s="254">
        <f t="shared" si="3"/>
        <v>0</v>
      </c>
      <c r="J30" s="269"/>
      <c r="K30" s="269"/>
      <c r="L30" s="254">
        <f t="shared" si="4"/>
        <v>0</v>
      </c>
      <c r="M30" s="254">
        <f t="shared" si="1"/>
        <v>0</v>
      </c>
      <c r="N30" s="269"/>
      <c r="O30" s="269"/>
      <c r="P30" s="254">
        <f t="shared" si="2"/>
        <v>0</v>
      </c>
      <c r="Q30" s="254">
        <f t="shared" si="5"/>
        <v>0</v>
      </c>
      <c r="S30" s="574">
        <f t="shared" si="6"/>
        <v>0</v>
      </c>
    </row>
    <row r="31" spans="2:19" x14ac:dyDescent="0.2">
      <c r="B31" s="778" t="s">
        <v>1373</v>
      </c>
      <c r="C31" s="252"/>
      <c r="D31" s="253"/>
      <c r="E31" s="229"/>
      <c r="F31" s="211">
        <v>32</v>
      </c>
      <c r="G31" s="269"/>
      <c r="H31" s="269"/>
      <c r="I31" s="254">
        <f t="shared" si="3"/>
        <v>0</v>
      </c>
      <c r="J31" s="269"/>
      <c r="K31" s="269"/>
      <c r="L31" s="254">
        <f t="shared" si="4"/>
        <v>0</v>
      </c>
      <c r="M31" s="254">
        <f t="shared" si="1"/>
        <v>0</v>
      </c>
      <c r="N31" s="269"/>
      <c r="O31" s="269"/>
      <c r="P31" s="254">
        <f t="shared" si="2"/>
        <v>0</v>
      </c>
      <c r="Q31" s="254">
        <f t="shared" si="5"/>
        <v>0</v>
      </c>
      <c r="S31" s="574">
        <f t="shared" si="6"/>
        <v>0</v>
      </c>
    </row>
    <row r="32" spans="2:19" x14ac:dyDescent="0.2">
      <c r="B32" s="778" t="s">
        <v>1374</v>
      </c>
      <c r="C32" s="252"/>
      <c r="D32" s="253"/>
      <c r="E32" s="229"/>
      <c r="F32" s="211">
        <v>33</v>
      </c>
      <c r="G32" s="269"/>
      <c r="H32" s="269"/>
      <c r="I32" s="254">
        <f t="shared" si="3"/>
        <v>0</v>
      </c>
      <c r="J32" s="269"/>
      <c r="K32" s="269"/>
      <c r="L32" s="254">
        <f t="shared" si="4"/>
        <v>0</v>
      </c>
      <c r="M32" s="254">
        <f t="shared" si="1"/>
        <v>0</v>
      </c>
      <c r="N32" s="269"/>
      <c r="O32" s="269"/>
      <c r="P32" s="254">
        <f t="shared" si="2"/>
        <v>0</v>
      </c>
      <c r="Q32" s="254">
        <f t="shared" si="5"/>
        <v>0</v>
      </c>
      <c r="S32" s="574">
        <f t="shared" si="6"/>
        <v>0</v>
      </c>
    </row>
    <row r="33" spans="2:19" x14ac:dyDescent="0.2">
      <c r="B33" s="779" t="s">
        <v>848</v>
      </c>
      <c r="C33" s="257"/>
      <c r="D33" s="258"/>
      <c r="E33" s="259"/>
      <c r="F33" s="211">
        <v>34</v>
      </c>
      <c r="G33" s="269"/>
      <c r="H33" s="269"/>
      <c r="I33" s="254">
        <f t="shared" si="3"/>
        <v>0</v>
      </c>
      <c r="J33" s="269"/>
      <c r="K33" s="269"/>
      <c r="L33" s="254">
        <f t="shared" si="4"/>
        <v>0</v>
      </c>
      <c r="M33" s="254">
        <f t="shared" si="1"/>
        <v>0</v>
      </c>
      <c r="N33" s="269"/>
      <c r="O33" s="269"/>
      <c r="P33" s="254">
        <f t="shared" si="2"/>
        <v>0</v>
      </c>
      <c r="Q33" s="254">
        <f t="shared" si="5"/>
        <v>0</v>
      </c>
      <c r="S33" s="574">
        <f t="shared" si="6"/>
        <v>0</v>
      </c>
    </row>
    <row r="34" spans="2:19" x14ac:dyDescent="0.2">
      <c r="B34" s="260" t="s">
        <v>318</v>
      </c>
      <c r="C34" s="261"/>
      <c r="D34" s="261"/>
      <c r="E34" s="233"/>
      <c r="F34" s="234">
        <v>39</v>
      </c>
      <c r="G34" s="262">
        <f t="shared" ref="G34:L34" si="7">SUBTOTAL(9,G10:G33)</f>
        <v>0</v>
      </c>
      <c r="H34" s="262">
        <f t="shared" si="7"/>
        <v>0</v>
      </c>
      <c r="I34" s="262">
        <f t="shared" si="7"/>
        <v>0</v>
      </c>
      <c r="J34" s="262">
        <f t="shared" si="7"/>
        <v>0</v>
      </c>
      <c r="K34" s="262">
        <f t="shared" si="7"/>
        <v>0</v>
      </c>
      <c r="L34" s="262">
        <f t="shared" si="7"/>
        <v>0</v>
      </c>
      <c r="M34" s="254">
        <f t="shared" si="1"/>
        <v>0</v>
      </c>
      <c r="N34" s="262">
        <f>SUBTOTAL(9,N10:N33)</f>
        <v>0</v>
      </c>
      <c r="O34" s="262">
        <f>SUBTOTAL(9,O10:O33)</f>
        <v>0</v>
      </c>
      <c r="P34" s="254">
        <f t="shared" si="2"/>
        <v>0</v>
      </c>
      <c r="Q34" s="254">
        <f>M34-P34</f>
        <v>0</v>
      </c>
      <c r="S34" s="574">
        <f t="shared" si="6"/>
        <v>0</v>
      </c>
    </row>
    <row r="35" spans="2:19" x14ac:dyDescent="0.2"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</row>
    <row r="36" spans="2:19" x14ac:dyDescent="0.2">
      <c r="B36" s="264" t="s">
        <v>1343</v>
      </c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</row>
    <row r="37" spans="2:19" x14ac:dyDescent="0.2">
      <c r="B37" s="781" t="s">
        <v>625</v>
      </c>
      <c r="C37" s="252"/>
      <c r="D37" s="253"/>
      <c r="E37" s="229"/>
      <c r="F37" s="211">
        <v>41</v>
      </c>
      <c r="G37" s="254">
        <f t="shared" ref="G37:L37" si="8">SUBTOTAL(9,G38:G39)</f>
        <v>0</v>
      </c>
      <c r="H37" s="254">
        <f t="shared" si="8"/>
        <v>0</v>
      </c>
      <c r="I37" s="254">
        <f t="shared" si="8"/>
        <v>0</v>
      </c>
      <c r="J37" s="254">
        <f t="shared" si="8"/>
        <v>0</v>
      </c>
      <c r="K37" s="254">
        <f t="shared" si="8"/>
        <v>0</v>
      </c>
      <c r="L37" s="254">
        <f t="shared" si="8"/>
        <v>0</v>
      </c>
      <c r="M37" s="254">
        <f>I37-L37</f>
        <v>0</v>
      </c>
      <c r="N37" s="254">
        <f>SUBTOTAL(9,N38:N39)</f>
        <v>0</v>
      </c>
      <c r="O37" s="254">
        <f>SUBTOTAL(9,O38:O39)</f>
        <v>0</v>
      </c>
      <c r="P37" s="254">
        <f>O37-N37</f>
        <v>0</v>
      </c>
      <c r="Q37" s="254">
        <f>M37-P37</f>
        <v>0</v>
      </c>
      <c r="S37" s="574">
        <f t="shared" ref="S37:S57" si="9">IF(ISERROR(M37/I37),0,M37/I37)</f>
        <v>0</v>
      </c>
    </row>
    <row r="38" spans="2:19" x14ac:dyDescent="0.2">
      <c r="B38" s="781"/>
      <c r="C38" s="252" t="s">
        <v>1210</v>
      </c>
      <c r="D38" s="253"/>
      <c r="E38" s="229"/>
      <c r="F38" s="211">
        <v>42</v>
      </c>
      <c r="G38" s="269"/>
      <c r="H38" s="269"/>
      <c r="I38" s="254">
        <f t="shared" ref="I38:I45" si="10">G38+H38</f>
        <v>0</v>
      </c>
      <c r="J38" s="269"/>
      <c r="K38" s="269"/>
      <c r="L38" s="254">
        <f t="shared" ref="L38:L45" si="11">J38+K38</f>
        <v>0</v>
      </c>
      <c r="M38" s="254">
        <f t="shared" ref="M38:M46" si="12">I38-L38</f>
        <v>0</v>
      </c>
      <c r="N38" s="269"/>
      <c r="O38" s="269"/>
      <c r="P38" s="254">
        <f t="shared" ref="P38:P46" si="13">O38-N38</f>
        <v>0</v>
      </c>
      <c r="Q38" s="254">
        <f t="shared" ref="Q38:Q46" si="14">M38-P38</f>
        <v>0</v>
      </c>
      <c r="S38" s="574">
        <f t="shared" si="9"/>
        <v>0</v>
      </c>
    </row>
    <row r="39" spans="2:19" x14ac:dyDescent="0.2">
      <c r="B39" s="781"/>
      <c r="C39" s="252" t="s">
        <v>1168</v>
      </c>
      <c r="D39" s="253"/>
      <c r="E39" s="229"/>
      <c r="F39" s="211">
        <v>43</v>
      </c>
      <c r="G39" s="269"/>
      <c r="H39" s="269"/>
      <c r="I39" s="254">
        <f t="shared" si="10"/>
        <v>0</v>
      </c>
      <c r="J39" s="269"/>
      <c r="K39" s="269"/>
      <c r="L39" s="254">
        <f t="shared" si="11"/>
        <v>0</v>
      </c>
      <c r="M39" s="254">
        <f t="shared" si="12"/>
        <v>0</v>
      </c>
      <c r="N39" s="269"/>
      <c r="O39" s="269"/>
      <c r="P39" s="254">
        <f t="shared" si="13"/>
        <v>0</v>
      </c>
      <c r="Q39" s="254">
        <f t="shared" si="14"/>
        <v>0</v>
      </c>
      <c r="S39" s="574">
        <f t="shared" si="9"/>
        <v>0</v>
      </c>
    </row>
    <row r="40" spans="2:19" x14ac:dyDescent="0.2">
      <c r="B40" s="781" t="s">
        <v>626</v>
      </c>
      <c r="C40" s="252"/>
      <c r="D40" s="253"/>
      <c r="E40" s="229"/>
      <c r="F40" s="211">
        <v>44</v>
      </c>
      <c r="G40" s="254">
        <f t="shared" ref="G40:L40" si="15">SUBTOTAL(9,G41:G42)</f>
        <v>0</v>
      </c>
      <c r="H40" s="254">
        <f t="shared" si="15"/>
        <v>0</v>
      </c>
      <c r="I40" s="254">
        <f t="shared" si="15"/>
        <v>0</v>
      </c>
      <c r="J40" s="254">
        <f t="shared" si="15"/>
        <v>0</v>
      </c>
      <c r="K40" s="254">
        <f t="shared" si="15"/>
        <v>0</v>
      </c>
      <c r="L40" s="254">
        <f t="shared" si="15"/>
        <v>0</v>
      </c>
      <c r="M40" s="254">
        <f t="shared" si="12"/>
        <v>0</v>
      </c>
      <c r="N40" s="254">
        <f>SUBTOTAL(9,N41:N42)</f>
        <v>0</v>
      </c>
      <c r="O40" s="254">
        <f>SUBTOTAL(9,O41:O42)</f>
        <v>0</v>
      </c>
      <c r="P40" s="254">
        <f>O40-N40</f>
        <v>0</v>
      </c>
      <c r="Q40" s="254">
        <f t="shared" si="14"/>
        <v>0</v>
      </c>
      <c r="S40" s="574">
        <f t="shared" si="9"/>
        <v>0</v>
      </c>
    </row>
    <row r="41" spans="2:19" x14ac:dyDescent="0.2">
      <c r="B41" s="781"/>
      <c r="C41" s="252" t="s">
        <v>1210</v>
      </c>
      <c r="D41" s="253"/>
      <c r="E41" s="229"/>
      <c r="F41" s="211">
        <v>45</v>
      </c>
      <c r="G41" s="269"/>
      <c r="H41" s="269"/>
      <c r="I41" s="254">
        <f t="shared" si="10"/>
        <v>0</v>
      </c>
      <c r="J41" s="269"/>
      <c r="K41" s="269"/>
      <c r="L41" s="254">
        <f t="shared" si="11"/>
        <v>0</v>
      </c>
      <c r="M41" s="254">
        <f t="shared" si="12"/>
        <v>0</v>
      </c>
      <c r="N41" s="269"/>
      <c r="O41" s="269"/>
      <c r="P41" s="254">
        <f t="shared" si="13"/>
        <v>0</v>
      </c>
      <c r="Q41" s="254">
        <f t="shared" si="14"/>
        <v>0</v>
      </c>
      <c r="S41" s="574">
        <f t="shared" si="9"/>
        <v>0</v>
      </c>
    </row>
    <row r="42" spans="2:19" x14ac:dyDescent="0.2">
      <c r="B42" s="781"/>
      <c r="C42" s="252" t="s">
        <v>1168</v>
      </c>
      <c r="D42" s="253"/>
      <c r="E42" s="229"/>
      <c r="F42" s="211">
        <v>46</v>
      </c>
      <c r="G42" s="269"/>
      <c r="H42" s="269"/>
      <c r="I42" s="254">
        <f t="shared" si="10"/>
        <v>0</v>
      </c>
      <c r="J42" s="269"/>
      <c r="K42" s="269"/>
      <c r="L42" s="254">
        <f t="shared" si="11"/>
        <v>0</v>
      </c>
      <c r="M42" s="254">
        <f t="shared" si="12"/>
        <v>0</v>
      </c>
      <c r="N42" s="269"/>
      <c r="O42" s="269"/>
      <c r="P42" s="254">
        <f t="shared" si="13"/>
        <v>0</v>
      </c>
      <c r="Q42" s="254">
        <f t="shared" si="14"/>
        <v>0</v>
      </c>
      <c r="S42" s="574">
        <f t="shared" si="9"/>
        <v>0</v>
      </c>
    </row>
    <row r="43" spans="2:19" x14ac:dyDescent="0.2">
      <c r="B43" s="781" t="s">
        <v>627</v>
      </c>
      <c r="C43" s="252"/>
      <c r="D43" s="253"/>
      <c r="E43" s="229"/>
      <c r="F43" s="211">
        <v>47</v>
      </c>
      <c r="G43" s="254">
        <f t="shared" ref="G43:L43" si="16">SUBTOTAL(9,G44:G45)</f>
        <v>0</v>
      </c>
      <c r="H43" s="254">
        <f t="shared" si="16"/>
        <v>0</v>
      </c>
      <c r="I43" s="254">
        <f t="shared" si="16"/>
        <v>0</v>
      </c>
      <c r="J43" s="254">
        <f t="shared" si="16"/>
        <v>0</v>
      </c>
      <c r="K43" s="254">
        <f t="shared" si="16"/>
        <v>0</v>
      </c>
      <c r="L43" s="254">
        <f t="shared" si="16"/>
        <v>0</v>
      </c>
      <c r="M43" s="254">
        <f t="shared" si="12"/>
        <v>0</v>
      </c>
      <c r="N43" s="254">
        <f>SUBTOTAL(9,N44:N45)</f>
        <v>0</v>
      </c>
      <c r="O43" s="254">
        <f>SUBTOTAL(9,O44:O45)</f>
        <v>0</v>
      </c>
      <c r="P43" s="254">
        <f t="shared" si="13"/>
        <v>0</v>
      </c>
      <c r="Q43" s="254">
        <f t="shared" si="14"/>
        <v>0</v>
      </c>
      <c r="S43" s="574">
        <f t="shared" si="9"/>
        <v>0</v>
      </c>
    </row>
    <row r="44" spans="2:19" x14ac:dyDescent="0.2">
      <c r="B44" s="781"/>
      <c r="C44" s="252" t="s">
        <v>1210</v>
      </c>
      <c r="D44" s="253"/>
      <c r="E44" s="229"/>
      <c r="F44" s="211">
        <v>48</v>
      </c>
      <c r="G44" s="269"/>
      <c r="H44" s="269"/>
      <c r="I44" s="254">
        <f t="shared" si="10"/>
        <v>0</v>
      </c>
      <c r="J44" s="269"/>
      <c r="K44" s="269"/>
      <c r="L44" s="254">
        <f t="shared" si="11"/>
        <v>0</v>
      </c>
      <c r="M44" s="254">
        <f t="shared" si="12"/>
        <v>0</v>
      </c>
      <c r="N44" s="269"/>
      <c r="O44" s="269"/>
      <c r="P44" s="254">
        <f t="shared" si="13"/>
        <v>0</v>
      </c>
      <c r="Q44" s="254">
        <f t="shared" si="14"/>
        <v>0</v>
      </c>
      <c r="S44" s="574">
        <f t="shared" si="9"/>
        <v>0</v>
      </c>
    </row>
    <row r="45" spans="2:19" x14ac:dyDescent="0.2">
      <c r="B45" s="781"/>
      <c r="C45" s="252" t="s">
        <v>1168</v>
      </c>
      <c r="D45" s="253"/>
      <c r="E45" s="229"/>
      <c r="F45" s="211">
        <v>49</v>
      </c>
      <c r="G45" s="269"/>
      <c r="H45" s="269"/>
      <c r="I45" s="254">
        <f t="shared" si="10"/>
        <v>0</v>
      </c>
      <c r="J45" s="269"/>
      <c r="K45" s="269"/>
      <c r="L45" s="254">
        <f t="shared" si="11"/>
        <v>0</v>
      </c>
      <c r="M45" s="254">
        <f t="shared" si="12"/>
        <v>0</v>
      </c>
      <c r="N45" s="269"/>
      <c r="O45" s="269"/>
      <c r="P45" s="254">
        <f t="shared" si="13"/>
        <v>0</v>
      </c>
      <c r="Q45" s="254">
        <f t="shared" si="14"/>
        <v>0</v>
      </c>
      <c r="S45" s="574">
        <f t="shared" si="9"/>
        <v>0</v>
      </c>
    </row>
    <row r="46" spans="2:19" x14ac:dyDescent="0.2">
      <c r="B46" s="260" t="s">
        <v>501</v>
      </c>
      <c r="C46" s="261"/>
      <c r="D46" s="261"/>
      <c r="E46" s="233"/>
      <c r="F46" s="234">
        <v>59</v>
      </c>
      <c r="G46" s="262">
        <f t="shared" ref="G46:L46" si="17">SUBTOTAL(9,G37:G45)</f>
        <v>0</v>
      </c>
      <c r="H46" s="262">
        <f t="shared" si="17"/>
        <v>0</v>
      </c>
      <c r="I46" s="262">
        <f t="shared" si="17"/>
        <v>0</v>
      </c>
      <c r="J46" s="262">
        <f t="shared" si="17"/>
        <v>0</v>
      </c>
      <c r="K46" s="262">
        <f t="shared" si="17"/>
        <v>0</v>
      </c>
      <c r="L46" s="262">
        <f t="shared" si="17"/>
        <v>0</v>
      </c>
      <c r="M46" s="254">
        <f t="shared" si="12"/>
        <v>0</v>
      </c>
      <c r="N46" s="262">
        <f>SUBTOTAL(9,N37:N45)</f>
        <v>0</v>
      </c>
      <c r="O46" s="262">
        <f>SUBTOTAL(9,O37:O45)</f>
        <v>0</v>
      </c>
      <c r="P46" s="254">
        <f t="shared" si="13"/>
        <v>0</v>
      </c>
      <c r="Q46" s="254">
        <f t="shared" si="14"/>
        <v>0</v>
      </c>
      <c r="S46" s="574">
        <f t="shared" si="9"/>
        <v>0</v>
      </c>
    </row>
    <row r="47" spans="2:19" x14ac:dyDescent="0.2">
      <c r="B47" s="781" t="s">
        <v>495</v>
      </c>
      <c r="C47" s="252"/>
      <c r="D47" s="253"/>
      <c r="E47" s="229"/>
      <c r="F47" s="211">
        <v>61</v>
      </c>
      <c r="G47" s="254">
        <f t="shared" ref="G47:L47" si="18">SUBTOTAL(9,G48:G49)</f>
        <v>0</v>
      </c>
      <c r="H47" s="254">
        <f t="shared" si="18"/>
        <v>0</v>
      </c>
      <c r="I47" s="254">
        <f t="shared" si="18"/>
        <v>0</v>
      </c>
      <c r="J47" s="254">
        <f t="shared" si="18"/>
        <v>0</v>
      </c>
      <c r="K47" s="254">
        <f t="shared" si="18"/>
        <v>0</v>
      </c>
      <c r="L47" s="254">
        <f t="shared" si="18"/>
        <v>0</v>
      </c>
      <c r="M47" s="254">
        <f>I47-L47</f>
        <v>0</v>
      </c>
      <c r="N47" s="254">
        <f>SUBTOTAL(9,N48:N49)</f>
        <v>0</v>
      </c>
      <c r="O47" s="254">
        <f>SUBTOTAL(9,O48:O49)</f>
        <v>0</v>
      </c>
      <c r="P47" s="254">
        <f>O47-N47</f>
        <v>0</v>
      </c>
      <c r="Q47" s="254">
        <f>M47-P47</f>
        <v>0</v>
      </c>
      <c r="S47" s="574">
        <f t="shared" si="9"/>
        <v>0</v>
      </c>
    </row>
    <row r="48" spans="2:19" x14ac:dyDescent="0.2">
      <c r="B48" s="781"/>
      <c r="C48" s="252" t="s">
        <v>1210</v>
      </c>
      <c r="D48" s="253"/>
      <c r="E48" s="229"/>
      <c r="F48" s="211">
        <v>62</v>
      </c>
      <c r="G48" s="269"/>
      <c r="H48" s="269"/>
      <c r="I48" s="254">
        <f>G48+H48</f>
        <v>0</v>
      </c>
      <c r="J48" s="269"/>
      <c r="K48" s="269"/>
      <c r="L48" s="254">
        <f t="shared" ref="L48:L55" si="19">J48+K48</f>
        <v>0</v>
      </c>
      <c r="M48" s="254">
        <f t="shared" ref="M48:M56" si="20">I48-L48</f>
        <v>0</v>
      </c>
      <c r="N48" s="269"/>
      <c r="O48" s="269"/>
      <c r="P48" s="254">
        <f t="shared" ref="P48:P56" si="21">O48-N48</f>
        <v>0</v>
      </c>
      <c r="Q48" s="254">
        <f t="shared" ref="Q48:Q56" si="22">M48-P48</f>
        <v>0</v>
      </c>
      <c r="S48" s="574">
        <f t="shared" si="9"/>
        <v>0</v>
      </c>
    </row>
    <row r="49" spans="2:19" x14ac:dyDescent="0.2">
      <c r="B49" s="781"/>
      <c r="C49" s="252" t="s">
        <v>1168</v>
      </c>
      <c r="D49" s="253"/>
      <c r="E49" s="229"/>
      <c r="F49" s="211">
        <v>63</v>
      </c>
      <c r="G49" s="269"/>
      <c r="H49" s="269"/>
      <c r="I49" s="254">
        <f>G49+H49</f>
        <v>0</v>
      </c>
      <c r="J49" s="269"/>
      <c r="K49" s="269"/>
      <c r="L49" s="254">
        <f t="shared" si="19"/>
        <v>0</v>
      </c>
      <c r="M49" s="254">
        <f t="shared" si="20"/>
        <v>0</v>
      </c>
      <c r="N49" s="269"/>
      <c r="O49" s="269"/>
      <c r="P49" s="254">
        <f t="shared" si="21"/>
        <v>0</v>
      </c>
      <c r="Q49" s="254">
        <f t="shared" si="22"/>
        <v>0</v>
      </c>
      <c r="S49" s="574">
        <f t="shared" si="9"/>
        <v>0</v>
      </c>
    </row>
    <row r="50" spans="2:19" x14ac:dyDescent="0.2">
      <c r="B50" s="781" t="s">
        <v>496</v>
      </c>
      <c r="C50" s="252"/>
      <c r="D50" s="253"/>
      <c r="E50" s="229"/>
      <c r="F50" s="211">
        <v>64</v>
      </c>
      <c r="G50" s="254">
        <f t="shared" ref="G50:L50" si="23">SUBTOTAL(9,G51:G52)</f>
        <v>0</v>
      </c>
      <c r="H50" s="254">
        <f t="shared" si="23"/>
        <v>0</v>
      </c>
      <c r="I50" s="254">
        <f t="shared" si="23"/>
        <v>0</v>
      </c>
      <c r="J50" s="254">
        <f t="shared" si="23"/>
        <v>0</v>
      </c>
      <c r="K50" s="254">
        <f t="shared" si="23"/>
        <v>0</v>
      </c>
      <c r="L50" s="254">
        <f t="shared" si="23"/>
        <v>0</v>
      </c>
      <c r="M50" s="254">
        <f t="shared" si="20"/>
        <v>0</v>
      </c>
      <c r="N50" s="254">
        <f>SUBTOTAL(9,N51:N52)</f>
        <v>0</v>
      </c>
      <c r="O50" s="254">
        <f>SUBTOTAL(9,O51:O52)</f>
        <v>0</v>
      </c>
      <c r="P50" s="254">
        <f t="shared" si="21"/>
        <v>0</v>
      </c>
      <c r="Q50" s="254">
        <f t="shared" si="22"/>
        <v>0</v>
      </c>
      <c r="S50" s="574">
        <f t="shared" si="9"/>
        <v>0</v>
      </c>
    </row>
    <row r="51" spans="2:19" x14ac:dyDescent="0.2">
      <c r="B51" s="781"/>
      <c r="C51" s="252" t="s">
        <v>1210</v>
      </c>
      <c r="D51" s="253"/>
      <c r="E51" s="229"/>
      <c r="F51" s="211">
        <v>65</v>
      </c>
      <c r="G51" s="269"/>
      <c r="H51" s="269"/>
      <c r="I51" s="254">
        <f>G51+H51</f>
        <v>0</v>
      </c>
      <c r="J51" s="269"/>
      <c r="K51" s="269"/>
      <c r="L51" s="254">
        <f t="shared" si="19"/>
        <v>0</v>
      </c>
      <c r="M51" s="254">
        <f t="shared" si="20"/>
        <v>0</v>
      </c>
      <c r="N51" s="269"/>
      <c r="O51" s="269"/>
      <c r="P51" s="254">
        <f t="shared" si="21"/>
        <v>0</v>
      </c>
      <c r="Q51" s="254">
        <f t="shared" si="22"/>
        <v>0</v>
      </c>
      <c r="S51" s="574">
        <f t="shared" si="9"/>
        <v>0</v>
      </c>
    </row>
    <row r="52" spans="2:19" x14ac:dyDescent="0.2">
      <c r="B52" s="781"/>
      <c r="C52" s="252" t="s">
        <v>1168</v>
      </c>
      <c r="D52" s="253"/>
      <c r="E52" s="229"/>
      <c r="F52" s="211">
        <v>66</v>
      </c>
      <c r="G52" s="269"/>
      <c r="H52" s="269"/>
      <c r="I52" s="254">
        <f>G52+H52</f>
        <v>0</v>
      </c>
      <c r="J52" s="269"/>
      <c r="K52" s="269"/>
      <c r="L52" s="254">
        <f t="shared" si="19"/>
        <v>0</v>
      </c>
      <c r="M52" s="254">
        <f t="shared" si="20"/>
        <v>0</v>
      </c>
      <c r="N52" s="269"/>
      <c r="O52" s="269"/>
      <c r="P52" s="254">
        <f t="shared" si="21"/>
        <v>0</v>
      </c>
      <c r="Q52" s="254">
        <f t="shared" si="22"/>
        <v>0</v>
      </c>
      <c r="S52" s="574">
        <f t="shared" si="9"/>
        <v>0</v>
      </c>
    </row>
    <row r="53" spans="2:19" x14ac:dyDescent="0.2">
      <c r="B53" s="781" t="s">
        <v>497</v>
      </c>
      <c r="C53" s="252"/>
      <c r="D53" s="253"/>
      <c r="E53" s="229"/>
      <c r="F53" s="211">
        <v>67</v>
      </c>
      <c r="G53" s="254">
        <f t="shared" ref="G53:L53" si="24">SUBTOTAL(9,G54:G55)</f>
        <v>0</v>
      </c>
      <c r="H53" s="254">
        <f t="shared" si="24"/>
        <v>0</v>
      </c>
      <c r="I53" s="254">
        <f t="shared" si="24"/>
        <v>0</v>
      </c>
      <c r="J53" s="254">
        <f t="shared" si="24"/>
        <v>0</v>
      </c>
      <c r="K53" s="254">
        <f t="shared" si="24"/>
        <v>0</v>
      </c>
      <c r="L53" s="254">
        <f t="shared" si="24"/>
        <v>0</v>
      </c>
      <c r="M53" s="254">
        <f t="shared" si="20"/>
        <v>0</v>
      </c>
      <c r="N53" s="254">
        <f>SUBTOTAL(9,N54:N55)</f>
        <v>0</v>
      </c>
      <c r="O53" s="254">
        <f>SUBTOTAL(9,O54:O55)</f>
        <v>0</v>
      </c>
      <c r="P53" s="254">
        <f t="shared" si="21"/>
        <v>0</v>
      </c>
      <c r="Q53" s="254">
        <f t="shared" si="22"/>
        <v>0</v>
      </c>
      <c r="S53" s="574">
        <f t="shared" si="9"/>
        <v>0</v>
      </c>
    </row>
    <row r="54" spans="2:19" x14ac:dyDescent="0.2">
      <c r="B54" s="781"/>
      <c r="C54" s="252" t="s">
        <v>1210</v>
      </c>
      <c r="D54" s="253"/>
      <c r="E54" s="229"/>
      <c r="F54" s="211">
        <v>68</v>
      </c>
      <c r="G54" s="269"/>
      <c r="H54" s="269"/>
      <c r="I54" s="254">
        <f>G54+H54</f>
        <v>0</v>
      </c>
      <c r="J54" s="269"/>
      <c r="K54" s="269"/>
      <c r="L54" s="254">
        <f t="shared" si="19"/>
        <v>0</v>
      </c>
      <c r="M54" s="254">
        <f t="shared" si="20"/>
        <v>0</v>
      </c>
      <c r="N54" s="269"/>
      <c r="O54" s="269"/>
      <c r="P54" s="254">
        <f t="shared" si="21"/>
        <v>0</v>
      </c>
      <c r="Q54" s="254">
        <f t="shared" si="22"/>
        <v>0</v>
      </c>
      <c r="S54" s="574">
        <f t="shared" si="9"/>
        <v>0</v>
      </c>
    </row>
    <row r="55" spans="2:19" x14ac:dyDescent="0.2">
      <c r="B55" s="781"/>
      <c r="C55" s="252" t="s">
        <v>1168</v>
      </c>
      <c r="D55" s="253"/>
      <c r="E55" s="229"/>
      <c r="F55" s="211">
        <v>69</v>
      </c>
      <c r="G55" s="269"/>
      <c r="H55" s="269"/>
      <c r="I55" s="254">
        <f>G55+H55</f>
        <v>0</v>
      </c>
      <c r="J55" s="269"/>
      <c r="K55" s="269"/>
      <c r="L55" s="254">
        <f t="shared" si="19"/>
        <v>0</v>
      </c>
      <c r="M55" s="254">
        <f t="shared" si="20"/>
        <v>0</v>
      </c>
      <c r="N55" s="269"/>
      <c r="O55" s="269"/>
      <c r="P55" s="254">
        <f t="shared" si="21"/>
        <v>0</v>
      </c>
      <c r="Q55" s="254">
        <f t="shared" si="22"/>
        <v>0</v>
      </c>
      <c r="S55" s="574">
        <f t="shared" si="9"/>
        <v>0</v>
      </c>
    </row>
    <row r="56" spans="2:19" x14ac:dyDescent="0.2">
      <c r="B56" s="260" t="s">
        <v>498</v>
      </c>
      <c r="C56" s="261"/>
      <c r="D56" s="261"/>
      <c r="E56" s="233"/>
      <c r="F56" s="234">
        <v>79</v>
      </c>
      <c r="G56" s="262">
        <f t="shared" ref="G56:L56" si="25">SUBTOTAL(9,G47:G55)</f>
        <v>0</v>
      </c>
      <c r="H56" s="262">
        <f t="shared" si="25"/>
        <v>0</v>
      </c>
      <c r="I56" s="262">
        <f t="shared" si="25"/>
        <v>0</v>
      </c>
      <c r="J56" s="262">
        <f t="shared" si="25"/>
        <v>0</v>
      </c>
      <c r="K56" s="262">
        <f t="shared" si="25"/>
        <v>0</v>
      </c>
      <c r="L56" s="262">
        <f t="shared" si="25"/>
        <v>0</v>
      </c>
      <c r="M56" s="254">
        <f t="shared" si="20"/>
        <v>0</v>
      </c>
      <c r="N56" s="262">
        <f>SUBTOTAL(9,N47:N55)</f>
        <v>0</v>
      </c>
      <c r="O56" s="262">
        <f>SUBTOTAL(9,O47:O55)</f>
        <v>0</v>
      </c>
      <c r="P56" s="254">
        <f t="shared" si="21"/>
        <v>0</v>
      </c>
      <c r="Q56" s="254">
        <f t="shared" si="22"/>
        <v>0</v>
      </c>
      <c r="S56" s="574">
        <f t="shared" si="9"/>
        <v>0</v>
      </c>
    </row>
    <row r="57" spans="2:19" x14ac:dyDescent="0.2">
      <c r="B57" s="260" t="s">
        <v>499</v>
      </c>
      <c r="C57" s="261"/>
      <c r="D57" s="261"/>
      <c r="E57" s="233"/>
      <c r="F57" s="234">
        <v>89</v>
      </c>
      <c r="G57" s="262">
        <f>G46+G56</f>
        <v>0</v>
      </c>
      <c r="H57" s="898">
        <f>H46+H56</f>
        <v>0</v>
      </c>
      <c r="I57" s="262">
        <f>I46+I56</f>
        <v>0</v>
      </c>
      <c r="J57" s="262">
        <f t="shared" ref="J57:Q57" si="26">J46+J56</f>
        <v>0</v>
      </c>
      <c r="K57" s="262">
        <f t="shared" si="26"/>
        <v>0</v>
      </c>
      <c r="L57" s="262">
        <f t="shared" si="26"/>
        <v>0</v>
      </c>
      <c r="M57" s="262">
        <f>M46+M56</f>
        <v>0</v>
      </c>
      <c r="N57" s="262">
        <f t="shared" si="26"/>
        <v>0</v>
      </c>
      <c r="O57" s="262">
        <f t="shared" si="26"/>
        <v>0</v>
      </c>
      <c r="P57" s="262">
        <f t="shared" si="26"/>
        <v>0</v>
      </c>
      <c r="Q57" s="262">
        <f t="shared" si="26"/>
        <v>0</v>
      </c>
      <c r="S57" s="574">
        <f t="shared" si="9"/>
        <v>0</v>
      </c>
    </row>
    <row r="58" spans="2:19" x14ac:dyDescent="0.2"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S58" s="795"/>
    </row>
    <row r="59" spans="2:19" x14ac:dyDescent="0.2">
      <c r="B59" s="260" t="s">
        <v>500</v>
      </c>
      <c r="C59" s="261"/>
      <c r="D59" s="261"/>
      <c r="E59" s="233"/>
      <c r="F59" s="234">
        <v>99</v>
      </c>
      <c r="G59" s="262">
        <f>G57+G34</f>
        <v>0</v>
      </c>
      <c r="H59" s="262">
        <f t="shared" ref="H59:Q59" si="27">H57+H34</f>
        <v>0</v>
      </c>
      <c r="I59" s="262">
        <f>I57+I34</f>
        <v>0</v>
      </c>
      <c r="J59" s="262">
        <f>J57+J34</f>
        <v>0</v>
      </c>
      <c r="K59" s="262">
        <f t="shared" si="27"/>
        <v>0</v>
      </c>
      <c r="L59" s="262">
        <f t="shared" si="27"/>
        <v>0</v>
      </c>
      <c r="M59" s="262">
        <f>M57+M34</f>
        <v>0</v>
      </c>
      <c r="N59" s="262">
        <f t="shared" si="27"/>
        <v>0</v>
      </c>
      <c r="O59" s="262">
        <f t="shared" si="27"/>
        <v>0</v>
      </c>
      <c r="P59" s="262">
        <f t="shared" si="27"/>
        <v>0</v>
      </c>
      <c r="Q59" s="262">
        <f t="shared" si="27"/>
        <v>0</v>
      </c>
      <c r="S59" s="795"/>
    </row>
    <row r="60" spans="2:19" x14ac:dyDescent="0.2">
      <c r="S60" s="795"/>
    </row>
    <row r="61" spans="2:19" s="795" customFormat="1" x14ac:dyDescent="0.2">
      <c r="B61" s="796" t="s">
        <v>1529</v>
      </c>
      <c r="C61" s="797"/>
      <c r="D61" s="798"/>
      <c r="E61" s="799"/>
      <c r="F61" s="800">
        <v>101</v>
      </c>
      <c r="G61" s="801">
        <f>IF(G59=0,0,M59/(G59+H59))</f>
        <v>0</v>
      </c>
      <c r="H61" s="802"/>
      <c r="I61" s="803"/>
      <c r="J61" s="803"/>
      <c r="K61" s="803"/>
      <c r="L61" s="267" t="s">
        <v>1342</v>
      </c>
      <c r="M61" s="804">
        <f>IF(ISERROR((M59-M28-M29)/(I59-L28-L29)),0,(M59-M28-M29)/(I59-L28-L29))</f>
        <v>0</v>
      </c>
    </row>
    <row r="62" spans="2:19" s="795" customFormat="1" x14ac:dyDescent="0.2">
      <c r="B62" s="796" t="s">
        <v>1530</v>
      </c>
      <c r="C62" s="797"/>
      <c r="D62" s="798"/>
      <c r="E62" s="799"/>
      <c r="F62" s="800">
        <v>102</v>
      </c>
      <c r="G62" s="801">
        <f>IF(G59=0,0,J59/(G59+H59))</f>
        <v>0</v>
      </c>
      <c r="H62" s="802"/>
      <c r="I62" s="803"/>
      <c r="J62" s="803"/>
      <c r="K62" s="803"/>
      <c r="L62" s="267" t="s">
        <v>1342</v>
      </c>
      <c r="M62" s="804">
        <f>IF(ISERROR((J59-J28-J29)/(I59-I28-I29)),0,(J59-J28-J29)/(I59-I28-I29))</f>
        <v>0</v>
      </c>
    </row>
    <row r="63" spans="2:19" x14ac:dyDescent="0.2">
      <c r="C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</row>
    <row r="64" spans="2:19" x14ac:dyDescent="0.2">
      <c r="B64" s="268"/>
    </row>
  </sheetData>
  <sheetProtection password="E47D" sheet="1" objects="1" scenarios="1"/>
  <mergeCells count="4">
    <mergeCell ref="F5:F7"/>
    <mergeCell ref="M5:M6"/>
    <mergeCell ref="Q5:Q6"/>
    <mergeCell ref="S5:S6"/>
  </mergeCells>
  <phoneticPr fontId="2" type="noConversion"/>
  <pageMargins left="0.25" right="0.25" top="0.75" bottom="0.75" header="0.5" footer="0.5"/>
  <pageSetup paperSize="9" scale="61" orientation="landscape" r:id="rId1"/>
  <headerFooter alignWithMargins="0">
    <oddFooter>&amp;L&amp;A&amp;R&amp;P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W49"/>
  <sheetViews>
    <sheetView showGridLines="0" topLeftCell="B1" zoomScale="80" zoomScaleNormal="80" zoomScaleSheetLayoutView="80" workbookViewId="0">
      <pane ySplit="7" topLeftCell="A8" activePane="bottomLeft" state="frozen"/>
      <selection activeCell="C6" sqref="C6"/>
      <selection pane="bottomLeft" activeCell="B2" sqref="B2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3.5703125" style="189" customWidth="1"/>
    <col min="5" max="5" width="30.42578125" style="189" customWidth="1"/>
    <col min="6" max="6" width="5.7109375" style="189" customWidth="1"/>
    <col min="7" max="11" width="11.42578125" style="212" customWidth="1"/>
    <col min="12" max="12" width="1.5703125" style="189" customWidth="1"/>
    <col min="13" max="17" width="11.28515625" style="212" customWidth="1"/>
    <col min="18" max="18" width="1.42578125" style="189" customWidth="1"/>
    <col min="19" max="23" width="11.28515625" style="212" customWidth="1"/>
    <col min="24" max="16384" width="9.140625" style="189"/>
  </cols>
  <sheetData>
    <row r="1" spans="1:23" ht="15.75" x14ac:dyDescent="0.25">
      <c r="A1" s="43" t="str">
        <f ca="1">RIGHT(CELL("filename",A2),LEN(CELL("filename",A2))-FIND("]",CELL("filename",A2)))</f>
        <v>Form 72</v>
      </c>
      <c r="B1" s="184" t="str">
        <f ca="1">INDEX(TOC!$B$5:$G$54,MATCH(TEXT(A1,0),TOC!$B$5:$B$54,0),6)</f>
        <v xml:space="preserve">Form 72 - Revenue Analysis - Analysis of Changes in Protection and Savings Insurance </v>
      </c>
      <c r="C1" s="186"/>
      <c r="D1" s="186"/>
      <c r="E1" s="186"/>
      <c r="F1" s="187"/>
      <c r="G1" s="188"/>
      <c r="H1" s="188"/>
      <c r="I1" s="188"/>
      <c r="J1" s="188"/>
      <c r="K1" s="188"/>
      <c r="M1" s="188"/>
      <c r="N1" s="188"/>
      <c r="O1" s="188"/>
      <c r="P1" s="188"/>
      <c r="Q1" s="188"/>
      <c r="S1" s="188"/>
      <c r="T1" s="188"/>
      <c r="U1" s="188"/>
      <c r="V1" s="188"/>
      <c r="W1" s="188"/>
    </row>
    <row r="2" spans="1:23" ht="15.75" x14ac:dyDescent="0.25">
      <c r="B2" s="190" t="str">
        <f>"Company: "&amp;CVR!G10</f>
        <v xml:space="preserve">Company: </v>
      </c>
      <c r="C2" s="192"/>
      <c r="D2" s="192"/>
      <c r="E2" s="192"/>
      <c r="F2" s="193"/>
      <c r="G2" s="194"/>
      <c r="H2" s="194"/>
      <c r="I2" s="194"/>
      <c r="J2" s="194"/>
      <c r="K2" s="194"/>
      <c r="M2" s="194"/>
      <c r="N2" s="194"/>
      <c r="O2" s="194"/>
      <c r="P2" s="194"/>
      <c r="Q2" s="194"/>
      <c r="S2" s="194"/>
      <c r="T2" s="194"/>
      <c r="U2" s="194"/>
      <c r="V2" s="194"/>
      <c r="W2" s="194"/>
    </row>
    <row r="3" spans="1:23" x14ac:dyDescent="0.2">
      <c r="B3" s="195" t="str">
        <f>"Reporting Period: "&amp;CVR!G12&amp;", "&amp;CVR!G13</f>
        <v xml:space="preserve">Reporting Period: , </v>
      </c>
      <c r="C3" s="238"/>
      <c r="D3" s="238"/>
      <c r="E3" s="238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</row>
    <row r="4" spans="1:23" x14ac:dyDescent="0.2">
      <c r="B4" s="190"/>
      <c r="C4" s="192"/>
      <c r="D4" s="192"/>
      <c r="E4" s="192"/>
      <c r="F4" s="190"/>
      <c r="G4" s="200"/>
      <c r="H4" s="200"/>
      <c r="I4" s="200"/>
      <c r="J4" s="200"/>
      <c r="K4" s="200"/>
      <c r="M4" s="200"/>
      <c r="N4" s="200"/>
      <c r="O4" s="200"/>
      <c r="P4" s="200"/>
      <c r="Q4" s="200"/>
      <c r="S4" s="200"/>
      <c r="T4" s="200"/>
      <c r="U4" s="200"/>
      <c r="V4" s="200"/>
      <c r="W4" s="200"/>
    </row>
    <row r="5" spans="1:23" x14ac:dyDescent="0.2">
      <c r="C5" s="189"/>
      <c r="F5" s="964" t="s">
        <v>1194</v>
      </c>
      <c r="G5" s="270" t="s">
        <v>1608</v>
      </c>
      <c r="H5" s="271"/>
      <c r="I5" s="271"/>
      <c r="J5" s="271"/>
      <c r="K5" s="272"/>
      <c r="M5" s="270" t="s">
        <v>39</v>
      </c>
      <c r="N5" s="271"/>
      <c r="O5" s="271"/>
      <c r="P5" s="271"/>
      <c r="Q5" s="272"/>
      <c r="S5" s="270" t="s">
        <v>40</v>
      </c>
      <c r="T5" s="271"/>
      <c r="U5" s="271"/>
      <c r="V5" s="271"/>
      <c r="W5" s="272"/>
    </row>
    <row r="6" spans="1:23" ht="43.5" customHeight="1" x14ac:dyDescent="0.2">
      <c r="C6" s="189"/>
      <c r="F6" s="930"/>
      <c r="G6" s="205" t="s">
        <v>1156</v>
      </c>
      <c r="H6" s="205" t="s">
        <v>41</v>
      </c>
      <c r="I6" s="205" t="s">
        <v>1157</v>
      </c>
      <c r="J6" s="205" t="s">
        <v>1210</v>
      </c>
      <c r="K6" s="205" t="s">
        <v>618</v>
      </c>
      <c r="L6" s="273"/>
      <c r="M6" s="205" t="s">
        <v>1156</v>
      </c>
      <c r="N6" s="205" t="s">
        <v>41</v>
      </c>
      <c r="O6" s="205" t="s">
        <v>1157</v>
      </c>
      <c r="P6" s="205" t="s">
        <v>1210</v>
      </c>
      <c r="Q6" s="205" t="s">
        <v>618</v>
      </c>
      <c r="S6" s="205" t="s">
        <v>1156</v>
      </c>
      <c r="T6" s="205" t="s">
        <v>41</v>
      </c>
      <c r="U6" s="205" t="s">
        <v>1157</v>
      </c>
      <c r="V6" s="205" t="s">
        <v>1210</v>
      </c>
      <c r="W6" s="205" t="s">
        <v>618</v>
      </c>
    </row>
    <row r="7" spans="1:23" x14ac:dyDescent="0.2">
      <c r="B7" s="225" t="s">
        <v>54</v>
      </c>
      <c r="C7" s="189"/>
      <c r="F7" s="926"/>
      <c r="G7" s="227" t="s">
        <v>1394</v>
      </c>
      <c r="H7" s="227" t="s">
        <v>1395</v>
      </c>
      <c r="I7" s="227" t="s">
        <v>1397</v>
      </c>
      <c r="J7" s="227" t="s">
        <v>1396</v>
      </c>
      <c r="K7" s="227" t="s">
        <v>57</v>
      </c>
      <c r="M7" s="227" t="s">
        <v>58</v>
      </c>
      <c r="N7" s="227" t="s">
        <v>59</v>
      </c>
      <c r="O7" s="227" t="s">
        <v>60</v>
      </c>
      <c r="P7" s="227" t="s">
        <v>61</v>
      </c>
      <c r="Q7" s="227" t="s">
        <v>62</v>
      </c>
      <c r="S7" s="227" t="s">
        <v>63</v>
      </c>
      <c r="T7" s="227" t="s">
        <v>64</v>
      </c>
      <c r="U7" s="227" t="s">
        <v>757</v>
      </c>
      <c r="V7" s="227" t="s">
        <v>65</v>
      </c>
      <c r="W7" s="227" t="s">
        <v>66</v>
      </c>
    </row>
    <row r="8" spans="1:23" x14ac:dyDescent="0.2">
      <c r="B8" s="246"/>
      <c r="C8" s="247"/>
      <c r="D8" s="247"/>
      <c r="E8" s="247"/>
      <c r="F8" s="246"/>
      <c r="G8" s="249"/>
      <c r="H8" s="249"/>
      <c r="I8" s="249"/>
      <c r="J8" s="249"/>
      <c r="K8" s="249"/>
      <c r="M8" s="249"/>
      <c r="N8" s="249"/>
      <c r="O8" s="249"/>
      <c r="P8" s="249"/>
      <c r="Q8" s="249"/>
      <c r="S8" s="249"/>
      <c r="T8" s="249"/>
      <c r="U8" s="249"/>
      <c r="V8" s="249"/>
      <c r="W8" s="249"/>
    </row>
    <row r="9" spans="1:23" x14ac:dyDescent="0.2">
      <c r="B9" s="250" t="s">
        <v>619</v>
      </c>
      <c r="C9" s="247"/>
      <c r="D9" s="247"/>
      <c r="E9" s="247"/>
      <c r="F9" s="246"/>
      <c r="G9" s="249"/>
      <c r="H9" s="249"/>
      <c r="I9" s="249"/>
      <c r="J9" s="249"/>
      <c r="K9" s="249"/>
      <c r="M9" s="249"/>
      <c r="N9" s="249"/>
      <c r="O9" s="249"/>
      <c r="P9" s="249"/>
      <c r="Q9" s="249"/>
      <c r="S9" s="249"/>
      <c r="T9" s="249"/>
      <c r="U9" s="249"/>
      <c r="V9" s="249"/>
      <c r="W9" s="249"/>
    </row>
    <row r="10" spans="1:23" x14ac:dyDescent="0.2">
      <c r="B10" s="265" t="s">
        <v>1164</v>
      </c>
      <c r="C10" s="252"/>
      <c r="D10" s="253"/>
      <c r="E10" s="229"/>
      <c r="F10" s="211">
        <v>11</v>
      </c>
      <c r="G10" s="276"/>
      <c r="H10" s="276"/>
      <c r="I10" s="276"/>
      <c r="J10" s="276"/>
      <c r="K10" s="276"/>
      <c r="M10" s="276"/>
      <c r="N10" s="276"/>
      <c r="O10" s="276"/>
      <c r="P10" s="276"/>
      <c r="Q10" s="276"/>
      <c r="S10" s="276"/>
      <c r="T10" s="276"/>
      <c r="U10" s="276"/>
      <c r="V10" s="276"/>
      <c r="W10" s="276"/>
    </row>
    <row r="11" spans="1:23" x14ac:dyDescent="0.2">
      <c r="B11" s="265" t="s">
        <v>1161</v>
      </c>
      <c r="C11" s="252"/>
      <c r="D11" s="253"/>
      <c r="E11" s="229"/>
      <c r="F11" s="211">
        <v>12</v>
      </c>
      <c r="G11" s="276"/>
      <c r="H11" s="276"/>
      <c r="I11" s="276"/>
      <c r="J11" s="276"/>
      <c r="K11" s="276"/>
      <c r="M11" s="276"/>
      <c r="N11" s="276"/>
      <c r="O11" s="276"/>
      <c r="P11" s="276"/>
      <c r="Q11" s="276"/>
      <c r="S11" s="276"/>
      <c r="T11" s="276"/>
      <c r="U11" s="276"/>
      <c r="V11" s="276"/>
      <c r="W11" s="276"/>
    </row>
    <row r="12" spans="1:23" s="206" customFormat="1" x14ac:dyDescent="0.2">
      <c r="B12" s="274" t="s">
        <v>1019</v>
      </c>
      <c r="C12" s="275"/>
      <c r="D12" s="261"/>
      <c r="E12" s="233"/>
      <c r="F12" s="234">
        <v>19</v>
      </c>
      <c r="G12" s="262">
        <f>SUM(G10:G11)</f>
        <v>0</v>
      </c>
      <c r="H12" s="262">
        <f>SUM(H10:H11)</f>
        <v>0</v>
      </c>
      <c r="I12" s="262">
        <f>SUM(I10:I11)</f>
        <v>0</v>
      </c>
      <c r="J12" s="262">
        <f>SUM(J10:J11)</f>
        <v>0</v>
      </c>
      <c r="K12" s="262">
        <f>SUM(K10:K11)</f>
        <v>0</v>
      </c>
      <c r="M12" s="262">
        <f>SUM(M10:M11)</f>
        <v>0</v>
      </c>
      <c r="N12" s="262">
        <f>SUM(N10:N11)</f>
        <v>0</v>
      </c>
      <c r="O12" s="262">
        <f>SUM(O10:O11)</f>
        <v>0</v>
      </c>
      <c r="P12" s="262">
        <f>SUM(P10:P11)</f>
        <v>0</v>
      </c>
      <c r="Q12" s="262">
        <f>SUM(Q10:Q11)</f>
        <v>0</v>
      </c>
      <c r="S12" s="262">
        <f>SUM(S10:S11)</f>
        <v>0</v>
      </c>
      <c r="T12" s="262">
        <f>SUM(T10:T11)</f>
        <v>0</v>
      </c>
      <c r="U12" s="262">
        <f>SUM(U10:U11)</f>
        <v>0</v>
      </c>
      <c r="V12" s="262">
        <f>SUM(V10:V11)</f>
        <v>0</v>
      </c>
      <c r="W12" s="262">
        <f>SUM(W10:W11)</f>
        <v>0</v>
      </c>
    </row>
    <row r="13" spans="1:23" x14ac:dyDescent="0.2">
      <c r="B13" s="265" t="s">
        <v>1158</v>
      </c>
      <c r="C13" s="252"/>
      <c r="D13" s="253"/>
      <c r="E13" s="229"/>
      <c r="F13" s="211">
        <v>21</v>
      </c>
      <c r="G13" s="276"/>
      <c r="H13" s="276"/>
      <c r="I13" s="276"/>
      <c r="J13" s="276"/>
      <c r="K13" s="276"/>
      <c r="M13" s="276"/>
      <c r="N13" s="276"/>
      <c r="O13" s="276"/>
      <c r="P13" s="276"/>
      <c r="Q13" s="276"/>
      <c r="S13" s="276"/>
      <c r="T13" s="276"/>
      <c r="U13" s="276"/>
      <c r="V13" s="276"/>
      <c r="W13" s="276"/>
    </row>
    <row r="14" spans="1:23" x14ac:dyDescent="0.2">
      <c r="B14" s="265" t="s">
        <v>1159</v>
      </c>
      <c r="C14" s="252"/>
      <c r="D14" s="253"/>
      <c r="E14" s="229"/>
      <c r="F14" s="211">
        <v>22</v>
      </c>
      <c r="G14" s="276"/>
      <c r="H14" s="276"/>
      <c r="I14" s="276"/>
      <c r="J14" s="276"/>
      <c r="K14" s="276"/>
      <c r="M14" s="276"/>
      <c r="N14" s="276"/>
      <c r="O14" s="276"/>
      <c r="P14" s="276"/>
      <c r="Q14" s="276"/>
      <c r="S14" s="276"/>
      <c r="T14" s="276"/>
      <c r="U14" s="276"/>
      <c r="V14" s="276"/>
      <c r="W14" s="276"/>
    </row>
    <row r="15" spans="1:23" x14ac:dyDescent="0.2">
      <c r="B15" s="265" t="s">
        <v>1160</v>
      </c>
      <c r="C15" s="252"/>
      <c r="D15" s="253"/>
      <c r="E15" s="229"/>
      <c r="F15" s="211">
        <v>23</v>
      </c>
      <c r="G15" s="276"/>
      <c r="H15" s="276"/>
      <c r="I15" s="276"/>
      <c r="J15" s="276"/>
      <c r="K15" s="276"/>
      <c r="M15" s="276"/>
      <c r="N15" s="276"/>
      <c r="O15" s="276"/>
      <c r="P15" s="276"/>
      <c r="Q15" s="276"/>
      <c r="S15" s="276"/>
      <c r="T15" s="276"/>
      <c r="U15" s="276"/>
      <c r="V15" s="276"/>
      <c r="W15" s="276"/>
    </row>
    <row r="16" spans="1:23" x14ac:dyDescent="0.2">
      <c r="B16" s="265" t="s">
        <v>1167</v>
      </c>
      <c r="C16" s="252"/>
      <c r="D16" s="253"/>
      <c r="E16" s="229"/>
      <c r="F16" s="211">
        <v>24</v>
      </c>
      <c r="G16" s="276"/>
      <c r="H16" s="276"/>
      <c r="I16" s="276"/>
      <c r="J16" s="276"/>
      <c r="K16" s="276"/>
      <c r="M16" s="276"/>
      <c r="N16" s="276"/>
      <c r="O16" s="276"/>
      <c r="P16" s="276"/>
      <c r="Q16" s="276"/>
      <c r="S16" s="276"/>
      <c r="T16" s="276"/>
      <c r="U16" s="276"/>
      <c r="V16" s="276"/>
      <c r="W16" s="276"/>
    </row>
    <row r="17" spans="2:23" x14ac:dyDescent="0.2">
      <c r="B17" s="265" t="s">
        <v>1162</v>
      </c>
      <c r="C17" s="252"/>
      <c r="D17" s="253"/>
      <c r="E17" s="229"/>
      <c r="F17" s="211">
        <v>25</v>
      </c>
      <c r="G17" s="276"/>
      <c r="H17" s="276"/>
      <c r="I17" s="276"/>
      <c r="J17" s="276"/>
      <c r="K17" s="276"/>
      <c r="M17" s="276"/>
      <c r="N17" s="276"/>
      <c r="O17" s="276"/>
      <c r="P17" s="276"/>
      <c r="Q17" s="276"/>
      <c r="S17" s="276"/>
      <c r="T17" s="276"/>
      <c r="U17" s="276"/>
      <c r="V17" s="276"/>
      <c r="W17" s="276"/>
    </row>
    <row r="18" spans="2:23" s="206" customFormat="1" x14ac:dyDescent="0.2">
      <c r="B18" s="274" t="s">
        <v>1020</v>
      </c>
      <c r="C18" s="275"/>
      <c r="D18" s="261"/>
      <c r="E18" s="233"/>
      <c r="F18" s="234">
        <v>29</v>
      </c>
      <c r="G18" s="262">
        <f>SUM(G13:G17)</f>
        <v>0</v>
      </c>
      <c r="H18" s="262">
        <f>SUM(H13:H17)</f>
        <v>0</v>
      </c>
      <c r="I18" s="262">
        <f>SUM(I13:I17)</f>
        <v>0</v>
      </c>
      <c r="J18" s="262">
        <f>SUM(J13:J17)</f>
        <v>0</v>
      </c>
      <c r="K18" s="262">
        <f>SUM(K13:K17)</f>
        <v>0</v>
      </c>
      <c r="M18" s="262">
        <f>SUM(M13:M17)</f>
        <v>0</v>
      </c>
      <c r="N18" s="262">
        <f>SUM(N13:N17)</f>
        <v>0</v>
      </c>
      <c r="O18" s="262">
        <f>SUM(O13:O17)</f>
        <v>0</v>
      </c>
      <c r="P18" s="262">
        <f>SUM(P13:P17)</f>
        <v>0</v>
      </c>
      <c r="Q18" s="262">
        <f>SUM(Q13:Q17)</f>
        <v>0</v>
      </c>
      <c r="S18" s="262">
        <f>SUM(S13:S17)</f>
        <v>0</v>
      </c>
      <c r="T18" s="262">
        <f>SUM(T13:T17)</f>
        <v>0</v>
      </c>
      <c r="U18" s="262">
        <f>SUM(U13:U17)</f>
        <v>0</v>
      </c>
      <c r="V18" s="262">
        <f>SUM(V13:V17)</f>
        <v>0</v>
      </c>
      <c r="W18" s="262">
        <f>SUM(W13:W17)</f>
        <v>0</v>
      </c>
    </row>
    <row r="19" spans="2:23" s="206" customFormat="1" x14ac:dyDescent="0.2">
      <c r="B19" s="274" t="s">
        <v>1021</v>
      </c>
      <c r="C19" s="275"/>
      <c r="D19" s="261"/>
      <c r="E19" s="233"/>
      <c r="F19" s="234">
        <v>39</v>
      </c>
      <c r="G19" s="262">
        <f>G12-G18</f>
        <v>0</v>
      </c>
      <c r="H19" s="262">
        <f>H12-H18</f>
        <v>0</v>
      </c>
      <c r="I19" s="262">
        <f>I12-I18</f>
        <v>0</v>
      </c>
      <c r="J19" s="262">
        <f>J12-J18</f>
        <v>0</v>
      </c>
      <c r="K19" s="262">
        <f>K12-K18</f>
        <v>0</v>
      </c>
      <c r="M19" s="262">
        <f>M12-M18</f>
        <v>0</v>
      </c>
      <c r="N19" s="262">
        <f>N12-N18</f>
        <v>0</v>
      </c>
      <c r="O19" s="262">
        <f>O12-O18</f>
        <v>0</v>
      </c>
      <c r="P19" s="262">
        <f>P12-P18</f>
        <v>0</v>
      </c>
      <c r="Q19" s="262">
        <f>Q12-Q18</f>
        <v>0</v>
      </c>
      <c r="S19" s="262">
        <f>S12-S18</f>
        <v>0</v>
      </c>
      <c r="T19" s="262">
        <f>T12-T18</f>
        <v>0</v>
      </c>
      <c r="U19" s="262">
        <f>U12-U18</f>
        <v>0</v>
      </c>
      <c r="V19" s="262">
        <f>V12-V18</f>
        <v>0</v>
      </c>
      <c r="W19" s="262">
        <f>W12-W18</f>
        <v>0</v>
      </c>
    </row>
    <row r="20" spans="2:23" x14ac:dyDescent="0.2">
      <c r="B20" s="265" t="s">
        <v>1163</v>
      </c>
      <c r="C20" s="252"/>
      <c r="D20" s="253"/>
      <c r="E20" s="229"/>
      <c r="F20" s="211">
        <v>41</v>
      </c>
      <c r="G20" s="276"/>
      <c r="H20" s="276"/>
      <c r="I20" s="276"/>
      <c r="J20" s="276"/>
      <c r="K20" s="276"/>
      <c r="M20" s="276"/>
      <c r="N20" s="276"/>
      <c r="O20" s="276"/>
      <c r="P20" s="276"/>
      <c r="Q20" s="276"/>
      <c r="S20" s="276"/>
      <c r="T20" s="276"/>
      <c r="U20" s="276"/>
      <c r="V20" s="276"/>
      <c r="W20" s="276"/>
    </row>
    <row r="21" spans="2:23" s="206" customFormat="1" x14ac:dyDescent="0.2">
      <c r="B21" s="274" t="s">
        <v>1022</v>
      </c>
      <c r="C21" s="275"/>
      <c r="D21" s="261"/>
      <c r="E21" s="233"/>
      <c r="F21" s="234">
        <v>49</v>
      </c>
      <c r="G21" s="262">
        <f>G19+G20</f>
        <v>0</v>
      </c>
      <c r="H21" s="262">
        <f>H19+H20</f>
        <v>0</v>
      </c>
      <c r="I21" s="262">
        <f>I19+I20</f>
        <v>0</v>
      </c>
      <c r="J21" s="262">
        <f>J19+J20</f>
        <v>0</v>
      </c>
      <c r="K21" s="262">
        <f>K19+K20</f>
        <v>0</v>
      </c>
      <c r="M21" s="262">
        <f>M19+M20</f>
        <v>0</v>
      </c>
      <c r="N21" s="262">
        <f>N19+N20</f>
        <v>0</v>
      </c>
      <c r="O21" s="262">
        <f>O19+O20</f>
        <v>0</v>
      </c>
      <c r="P21" s="262">
        <f>P19+P20</f>
        <v>0</v>
      </c>
      <c r="Q21" s="262">
        <f>Q19+Q20</f>
        <v>0</v>
      </c>
      <c r="S21" s="262">
        <f>S19+S20</f>
        <v>0</v>
      </c>
      <c r="T21" s="262">
        <f>T19+T20</f>
        <v>0</v>
      </c>
      <c r="U21" s="262">
        <f>U19+U20</f>
        <v>0</v>
      </c>
      <c r="V21" s="262">
        <f>V19+V20</f>
        <v>0</v>
      </c>
      <c r="W21" s="262">
        <f>W19+W20</f>
        <v>0</v>
      </c>
    </row>
    <row r="22" spans="2:23" x14ac:dyDescent="0.2">
      <c r="G22" s="263"/>
      <c r="H22" s="263"/>
      <c r="I22" s="263"/>
      <c r="J22" s="263"/>
      <c r="K22" s="263"/>
      <c r="M22" s="263"/>
      <c r="N22" s="263"/>
      <c r="O22" s="263"/>
      <c r="P22" s="263"/>
      <c r="Q22" s="263"/>
      <c r="S22" s="263"/>
      <c r="T22" s="263"/>
      <c r="U22" s="263"/>
      <c r="V22" s="263"/>
      <c r="W22" s="263"/>
    </row>
    <row r="23" spans="2:23" x14ac:dyDescent="0.2">
      <c r="B23" s="250" t="s">
        <v>620</v>
      </c>
      <c r="C23" s="247"/>
      <c r="D23" s="247"/>
      <c r="E23" s="247"/>
      <c r="F23" s="246"/>
      <c r="G23" s="249"/>
      <c r="H23" s="249"/>
      <c r="I23" s="249"/>
      <c r="J23" s="249"/>
      <c r="K23" s="249"/>
      <c r="M23" s="249"/>
      <c r="N23" s="249"/>
      <c r="O23" s="249"/>
      <c r="P23" s="249"/>
      <c r="Q23" s="249"/>
      <c r="S23" s="249"/>
      <c r="T23" s="249"/>
      <c r="U23" s="249"/>
      <c r="V23" s="249"/>
      <c r="W23" s="249"/>
    </row>
    <row r="24" spans="2:23" x14ac:dyDescent="0.2">
      <c r="B24" s="265" t="s">
        <v>1164</v>
      </c>
      <c r="C24" s="252"/>
      <c r="D24" s="253"/>
      <c r="E24" s="229"/>
      <c r="F24" s="211">
        <v>51</v>
      </c>
      <c r="G24" s="276"/>
      <c r="H24" s="276"/>
      <c r="I24" s="276"/>
      <c r="J24" s="276"/>
      <c r="K24" s="276"/>
      <c r="M24" s="276"/>
      <c r="N24" s="276"/>
      <c r="O24" s="276"/>
      <c r="P24" s="276"/>
      <c r="Q24" s="276"/>
      <c r="S24" s="276"/>
      <c r="T24" s="276"/>
      <c r="U24" s="276"/>
      <c r="V24" s="276"/>
      <c r="W24" s="276"/>
    </row>
    <row r="25" spans="2:23" x14ac:dyDescent="0.2">
      <c r="B25" s="265" t="s">
        <v>1161</v>
      </c>
      <c r="C25" s="252"/>
      <c r="D25" s="253"/>
      <c r="E25" s="229"/>
      <c r="F25" s="211">
        <v>52</v>
      </c>
      <c r="G25" s="276"/>
      <c r="H25" s="276"/>
      <c r="I25" s="276"/>
      <c r="J25" s="276"/>
      <c r="K25" s="276"/>
      <c r="M25" s="276"/>
      <c r="N25" s="276"/>
      <c r="O25" s="276"/>
      <c r="P25" s="276"/>
      <c r="Q25" s="276"/>
      <c r="S25" s="276"/>
      <c r="T25" s="276"/>
      <c r="U25" s="276"/>
      <c r="V25" s="276"/>
      <c r="W25" s="276"/>
    </row>
    <row r="26" spans="2:23" s="206" customFormat="1" x14ac:dyDescent="0.2">
      <c r="B26" s="274" t="s">
        <v>504</v>
      </c>
      <c r="C26" s="275"/>
      <c r="D26" s="261"/>
      <c r="E26" s="233"/>
      <c r="F26" s="234">
        <v>59</v>
      </c>
      <c r="G26" s="262">
        <f>SUM(G24:G25)</f>
        <v>0</v>
      </c>
      <c r="H26" s="262">
        <f>SUM(H24:H25)</f>
        <v>0</v>
      </c>
      <c r="I26" s="262">
        <f>SUM(I24:I25)</f>
        <v>0</v>
      </c>
      <c r="J26" s="262">
        <f>SUM(J24:J25)</f>
        <v>0</v>
      </c>
      <c r="K26" s="262">
        <f>SUM(K24:K25)</f>
        <v>0</v>
      </c>
      <c r="M26" s="262">
        <f>SUM(M24:M25)</f>
        <v>0</v>
      </c>
      <c r="N26" s="262">
        <f>SUM(N24:N25)</f>
        <v>0</v>
      </c>
      <c r="O26" s="262">
        <f>SUM(O24:O25)</f>
        <v>0</v>
      </c>
      <c r="P26" s="262">
        <f>SUM(P24:P25)</f>
        <v>0</v>
      </c>
      <c r="Q26" s="262">
        <f>SUM(Q24:Q25)</f>
        <v>0</v>
      </c>
      <c r="S26" s="262">
        <f>SUM(S24:S25)</f>
        <v>0</v>
      </c>
      <c r="T26" s="262">
        <f>SUM(T24:T25)</f>
        <v>0</v>
      </c>
      <c r="U26" s="262">
        <f>SUM(U24:U25)</f>
        <v>0</v>
      </c>
      <c r="V26" s="262">
        <f>SUM(V24:V25)</f>
        <v>0</v>
      </c>
      <c r="W26" s="262">
        <f>SUM(W24:W25)</f>
        <v>0</v>
      </c>
    </row>
    <row r="27" spans="2:23" x14ac:dyDescent="0.2">
      <c r="B27" s="265" t="s">
        <v>1158</v>
      </c>
      <c r="C27" s="252"/>
      <c r="D27" s="253"/>
      <c r="E27" s="229"/>
      <c r="F27" s="211">
        <v>61</v>
      </c>
      <c r="G27" s="276"/>
      <c r="H27" s="276"/>
      <c r="I27" s="276"/>
      <c r="J27" s="276"/>
      <c r="K27" s="276"/>
      <c r="M27" s="276"/>
      <c r="N27" s="276"/>
      <c r="O27" s="276"/>
      <c r="P27" s="276"/>
      <c r="Q27" s="276"/>
      <c r="S27" s="276"/>
      <c r="T27" s="276"/>
      <c r="U27" s="276"/>
      <c r="V27" s="276"/>
      <c r="W27" s="276"/>
    </row>
    <row r="28" spans="2:23" x14ac:dyDescent="0.2">
      <c r="B28" s="265" t="s">
        <v>1159</v>
      </c>
      <c r="C28" s="252"/>
      <c r="D28" s="253"/>
      <c r="E28" s="229"/>
      <c r="F28" s="211">
        <v>62</v>
      </c>
      <c r="G28" s="276"/>
      <c r="H28" s="276"/>
      <c r="I28" s="276"/>
      <c r="J28" s="276"/>
      <c r="K28" s="276"/>
      <c r="M28" s="276"/>
      <c r="N28" s="276"/>
      <c r="O28" s="276"/>
      <c r="P28" s="276"/>
      <c r="Q28" s="276"/>
      <c r="S28" s="276"/>
      <c r="T28" s="276"/>
      <c r="U28" s="276"/>
      <c r="V28" s="276"/>
      <c r="W28" s="276"/>
    </row>
    <row r="29" spans="2:23" x14ac:dyDescent="0.2">
      <c r="B29" s="265" t="s">
        <v>1160</v>
      </c>
      <c r="C29" s="252"/>
      <c r="D29" s="253"/>
      <c r="E29" s="229"/>
      <c r="F29" s="211">
        <v>63</v>
      </c>
      <c r="G29" s="276"/>
      <c r="H29" s="276"/>
      <c r="I29" s="276"/>
      <c r="J29" s="276"/>
      <c r="K29" s="276"/>
      <c r="M29" s="276"/>
      <c r="N29" s="276"/>
      <c r="O29" s="276"/>
      <c r="P29" s="276"/>
      <c r="Q29" s="276"/>
      <c r="S29" s="276"/>
      <c r="T29" s="276"/>
      <c r="U29" s="276"/>
      <c r="V29" s="276"/>
      <c r="W29" s="276"/>
    </row>
    <row r="30" spans="2:23" x14ac:dyDescent="0.2">
      <c r="B30" s="265" t="s">
        <v>1167</v>
      </c>
      <c r="C30" s="252"/>
      <c r="D30" s="253"/>
      <c r="E30" s="229"/>
      <c r="F30" s="211">
        <v>64</v>
      </c>
      <c r="G30" s="276"/>
      <c r="H30" s="276"/>
      <c r="I30" s="276"/>
      <c r="J30" s="276"/>
      <c r="K30" s="276"/>
      <c r="M30" s="276"/>
      <c r="N30" s="276"/>
      <c r="O30" s="276"/>
      <c r="P30" s="276"/>
      <c r="Q30" s="276"/>
      <c r="S30" s="276"/>
      <c r="T30" s="276"/>
      <c r="U30" s="276"/>
      <c r="V30" s="276"/>
      <c r="W30" s="276"/>
    </row>
    <row r="31" spans="2:23" x14ac:dyDescent="0.2">
      <c r="B31" s="265" t="s">
        <v>1162</v>
      </c>
      <c r="C31" s="252"/>
      <c r="D31" s="253"/>
      <c r="E31" s="229"/>
      <c r="F31" s="211">
        <v>65</v>
      </c>
      <c r="G31" s="276"/>
      <c r="H31" s="276"/>
      <c r="I31" s="276"/>
      <c r="J31" s="276"/>
      <c r="K31" s="276"/>
      <c r="M31" s="276"/>
      <c r="N31" s="276"/>
      <c r="O31" s="276"/>
      <c r="P31" s="276"/>
      <c r="Q31" s="276"/>
      <c r="S31" s="276"/>
      <c r="T31" s="276"/>
      <c r="U31" s="276"/>
      <c r="V31" s="276"/>
      <c r="W31" s="276"/>
    </row>
    <row r="32" spans="2:23" s="206" customFormat="1" x14ac:dyDescent="0.2">
      <c r="B32" s="274" t="s">
        <v>503</v>
      </c>
      <c r="C32" s="275"/>
      <c r="D32" s="261"/>
      <c r="E32" s="233"/>
      <c r="F32" s="234">
        <v>69</v>
      </c>
      <c r="G32" s="262">
        <f>SUM(G27:G31)</f>
        <v>0</v>
      </c>
      <c r="H32" s="262">
        <f>SUM(H27:H31)</f>
        <v>0</v>
      </c>
      <c r="I32" s="262">
        <f>SUM(I27:I31)</f>
        <v>0</v>
      </c>
      <c r="J32" s="262">
        <f>SUM(J27:J31)</f>
        <v>0</v>
      </c>
      <c r="K32" s="262">
        <f>SUM(K27:K31)</f>
        <v>0</v>
      </c>
      <c r="M32" s="262">
        <f>SUM(M27:M31)</f>
        <v>0</v>
      </c>
      <c r="N32" s="262">
        <f>SUM(N27:N31)</f>
        <v>0</v>
      </c>
      <c r="O32" s="262">
        <f>SUM(O27:O31)</f>
        <v>0</v>
      </c>
      <c r="P32" s="262">
        <f>SUM(P27:P31)</f>
        <v>0</v>
      </c>
      <c r="Q32" s="262">
        <f>SUM(Q27:Q31)</f>
        <v>0</v>
      </c>
      <c r="S32" s="262">
        <f>SUM(S27:S31)</f>
        <v>0</v>
      </c>
      <c r="T32" s="262">
        <f>SUM(T27:T31)</f>
        <v>0</v>
      </c>
      <c r="U32" s="262">
        <f>SUM(U27:U31)</f>
        <v>0</v>
      </c>
      <c r="V32" s="262">
        <f>SUM(V27:V31)</f>
        <v>0</v>
      </c>
      <c r="W32" s="262">
        <f>SUM(W27:W31)</f>
        <v>0</v>
      </c>
    </row>
    <row r="33" spans="2:23" s="206" customFormat="1" x14ac:dyDescent="0.2">
      <c r="B33" s="274" t="s">
        <v>502</v>
      </c>
      <c r="C33" s="275"/>
      <c r="D33" s="261"/>
      <c r="E33" s="233"/>
      <c r="F33" s="234">
        <v>79</v>
      </c>
      <c r="G33" s="262">
        <f>G26-G32</f>
        <v>0</v>
      </c>
      <c r="H33" s="262">
        <f>H26-H32</f>
        <v>0</v>
      </c>
      <c r="I33" s="262">
        <f>I26-I32</f>
        <v>0</v>
      </c>
      <c r="J33" s="262">
        <f>J26-J32</f>
        <v>0</v>
      </c>
      <c r="K33" s="262">
        <f>K26-K32</f>
        <v>0</v>
      </c>
      <c r="M33" s="262">
        <f>M26-M32</f>
        <v>0</v>
      </c>
      <c r="N33" s="262">
        <f>N26-N32</f>
        <v>0</v>
      </c>
      <c r="O33" s="262">
        <f>O26-O32</f>
        <v>0</v>
      </c>
      <c r="P33" s="262">
        <f>P26-P32</f>
        <v>0</v>
      </c>
      <c r="Q33" s="262">
        <f>Q26-Q32</f>
        <v>0</v>
      </c>
      <c r="S33" s="262">
        <f>S26-S32</f>
        <v>0</v>
      </c>
      <c r="T33" s="262">
        <f>T26-T32</f>
        <v>0</v>
      </c>
      <c r="U33" s="262">
        <f>U26-U32</f>
        <v>0</v>
      </c>
      <c r="V33" s="262">
        <f>V26-V32</f>
        <v>0</v>
      </c>
      <c r="W33" s="262">
        <f>W26-W32</f>
        <v>0</v>
      </c>
    </row>
    <row r="34" spans="2:23" x14ac:dyDescent="0.2">
      <c r="B34" s="265" t="s">
        <v>1163</v>
      </c>
      <c r="C34" s="252"/>
      <c r="D34" s="253"/>
      <c r="E34" s="229"/>
      <c r="F34" s="211">
        <v>81</v>
      </c>
      <c r="G34" s="276"/>
      <c r="H34" s="276"/>
      <c r="I34" s="276"/>
      <c r="J34" s="276"/>
      <c r="K34" s="276"/>
      <c r="M34" s="276"/>
      <c r="N34" s="276"/>
      <c r="O34" s="276"/>
      <c r="P34" s="276"/>
      <c r="Q34" s="276"/>
      <c r="S34" s="276"/>
      <c r="T34" s="276"/>
      <c r="U34" s="276"/>
      <c r="V34" s="276"/>
      <c r="W34" s="276"/>
    </row>
    <row r="35" spans="2:23" s="206" customFormat="1" x14ac:dyDescent="0.2">
      <c r="B35" s="274" t="s">
        <v>505</v>
      </c>
      <c r="C35" s="275"/>
      <c r="D35" s="261"/>
      <c r="E35" s="233"/>
      <c r="F35" s="234">
        <v>89</v>
      </c>
      <c r="G35" s="262">
        <f>G33+G34</f>
        <v>0</v>
      </c>
      <c r="H35" s="262">
        <f>H33+H34</f>
        <v>0</v>
      </c>
      <c r="I35" s="262">
        <f>I33+I34</f>
        <v>0</v>
      </c>
      <c r="J35" s="262">
        <f>J33+J34</f>
        <v>0</v>
      </c>
      <c r="K35" s="262">
        <f>K33+K34</f>
        <v>0</v>
      </c>
      <c r="M35" s="262">
        <f>M33+M34</f>
        <v>0</v>
      </c>
      <c r="N35" s="262">
        <f>N33+N34</f>
        <v>0</v>
      </c>
      <c r="O35" s="262">
        <f>O33+O34</f>
        <v>0</v>
      </c>
      <c r="P35" s="262">
        <f>P33+P34</f>
        <v>0</v>
      </c>
      <c r="Q35" s="262">
        <f>Q33+Q34</f>
        <v>0</v>
      </c>
      <c r="S35" s="262">
        <f>S33+S34</f>
        <v>0</v>
      </c>
      <c r="T35" s="262">
        <f>T33+T34</f>
        <v>0</v>
      </c>
      <c r="U35" s="262">
        <f>U33+U34</f>
        <v>0</v>
      </c>
      <c r="V35" s="262">
        <f>V33+V34</f>
        <v>0</v>
      </c>
      <c r="W35" s="262">
        <f>W33+W34</f>
        <v>0</v>
      </c>
    </row>
    <row r="36" spans="2:23" x14ac:dyDescent="0.2">
      <c r="G36" s="263"/>
      <c r="H36" s="263"/>
      <c r="I36" s="263"/>
      <c r="J36" s="263"/>
      <c r="K36" s="263"/>
      <c r="M36" s="263"/>
      <c r="N36" s="263"/>
      <c r="O36" s="263"/>
      <c r="P36" s="263"/>
      <c r="Q36" s="263"/>
      <c r="S36" s="263"/>
      <c r="T36" s="263"/>
      <c r="U36" s="263"/>
      <c r="V36" s="263"/>
      <c r="W36" s="263"/>
    </row>
    <row r="37" spans="2:23" x14ac:dyDescent="0.2">
      <c r="B37" s="250" t="s">
        <v>621</v>
      </c>
      <c r="C37" s="247"/>
      <c r="D37" s="247"/>
      <c r="E37" s="247"/>
      <c r="F37" s="246"/>
      <c r="G37" s="249"/>
      <c r="H37" s="249"/>
      <c r="I37" s="249"/>
      <c r="J37" s="249"/>
      <c r="K37" s="249"/>
      <c r="M37" s="249"/>
      <c r="N37" s="249"/>
      <c r="O37" s="249"/>
      <c r="P37" s="249"/>
      <c r="Q37" s="249"/>
      <c r="S37" s="249"/>
      <c r="T37" s="249"/>
      <c r="U37" s="249"/>
      <c r="V37" s="249"/>
      <c r="W37" s="249"/>
    </row>
    <row r="38" spans="2:23" x14ac:dyDescent="0.2">
      <c r="B38" s="265" t="s">
        <v>1164</v>
      </c>
      <c r="C38" s="252"/>
      <c r="D38" s="253"/>
      <c r="E38" s="229"/>
      <c r="F38" s="211">
        <v>91</v>
      </c>
      <c r="G38" s="262">
        <f>G24+G10</f>
        <v>0</v>
      </c>
      <c r="H38" s="262">
        <f>H10+H24</f>
        <v>0</v>
      </c>
      <c r="I38" s="262">
        <f>I10+I24</f>
        <v>0</v>
      </c>
      <c r="J38" s="262">
        <f>J10+J24</f>
        <v>0</v>
      </c>
      <c r="K38" s="262">
        <f>K10+K24</f>
        <v>0</v>
      </c>
      <c r="M38" s="262">
        <f t="shared" ref="M38:Q49" si="0">M10+M24</f>
        <v>0</v>
      </c>
      <c r="N38" s="262">
        <f t="shared" si="0"/>
        <v>0</v>
      </c>
      <c r="O38" s="262">
        <f t="shared" si="0"/>
        <v>0</v>
      </c>
      <c r="P38" s="262">
        <f t="shared" si="0"/>
        <v>0</v>
      </c>
      <c r="Q38" s="262">
        <f t="shared" si="0"/>
        <v>0</v>
      </c>
      <c r="S38" s="262">
        <f>S10+S24</f>
        <v>0</v>
      </c>
      <c r="T38" s="262">
        <f t="shared" ref="S38:W49" si="1">T10+T24</f>
        <v>0</v>
      </c>
      <c r="U38" s="262">
        <f t="shared" si="1"/>
        <v>0</v>
      </c>
      <c r="V38" s="262">
        <f t="shared" si="1"/>
        <v>0</v>
      </c>
      <c r="W38" s="262">
        <f>W10+W24</f>
        <v>0</v>
      </c>
    </row>
    <row r="39" spans="2:23" x14ac:dyDescent="0.2">
      <c r="B39" s="265" t="s">
        <v>1161</v>
      </c>
      <c r="C39" s="252"/>
      <c r="D39" s="253"/>
      <c r="E39" s="229"/>
      <c r="F39" s="211">
        <v>92</v>
      </c>
      <c r="G39" s="262">
        <f t="shared" ref="G39:G49" si="2">G25+G11</f>
        <v>0</v>
      </c>
      <c r="H39" s="262">
        <f t="shared" ref="H39:K49" si="3">H11+H25</f>
        <v>0</v>
      </c>
      <c r="I39" s="262">
        <f t="shared" si="3"/>
        <v>0</v>
      </c>
      <c r="J39" s="262">
        <f t="shared" si="3"/>
        <v>0</v>
      </c>
      <c r="K39" s="262">
        <f t="shared" si="3"/>
        <v>0</v>
      </c>
      <c r="M39" s="262">
        <f t="shared" si="0"/>
        <v>0</v>
      </c>
      <c r="N39" s="262">
        <f t="shared" si="0"/>
        <v>0</v>
      </c>
      <c r="O39" s="262">
        <f t="shared" si="0"/>
        <v>0</v>
      </c>
      <c r="P39" s="262">
        <f t="shared" si="0"/>
        <v>0</v>
      </c>
      <c r="Q39" s="262">
        <f t="shared" si="0"/>
        <v>0</v>
      </c>
      <c r="S39" s="262">
        <f t="shared" si="1"/>
        <v>0</v>
      </c>
      <c r="T39" s="262">
        <f t="shared" si="1"/>
        <v>0</v>
      </c>
      <c r="U39" s="262">
        <f t="shared" si="1"/>
        <v>0</v>
      </c>
      <c r="V39" s="262">
        <f t="shared" si="1"/>
        <v>0</v>
      </c>
      <c r="W39" s="262">
        <f t="shared" si="1"/>
        <v>0</v>
      </c>
    </row>
    <row r="40" spans="2:23" s="206" customFormat="1" x14ac:dyDescent="0.2">
      <c r="B40" s="274" t="s">
        <v>506</v>
      </c>
      <c r="C40" s="275"/>
      <c r="D40" s="261"/>
      <c r="E40" s="233"/>
      <c r="F40" s="234">
        <v>99</v>
      </c>
      <c r="G40" s="262">
        <f t="shared" si="2"/>
        <v>0</v>
      </c>
      <c r="H40" s="262">
        <f t="shared" si="3"/>
        <v>0</v>
      </c>
      <c r="I40" s="262">
        <f t="shared" si="3"/>
        <v>0</v>
      </c>
      <c r="J40" s="262">
        <f t="shared" si="3"/>
        <v>0</v>
      </c>
      <c r="K40" s="262">
        <f t="shared" si="3"/>
        <v>0</v>
      </c>
      <c r="M40" s="262">
        <f t="shared" si="0"/>
        <v>0</v>
      </c>
      <c r="N40" s="262">
        <f t="shared" si="0"/>
        <v>0</v>
      </c>
      <c r="O40" s="262">
        <f t="shared" si="0"/>
        <v>0</v>
      </c>
      <c r="P40" s="262">
        <f t="shared" si="0"/>
        <v>0</v>
      </c>
      <c r="Q40" s="262">
        <f t="shared" si="0"/>
        <v>0</v>
      </c>
      <c r="S40" s="262">
        <f t="shared" si="1"/>
        <v>0</v>
      </c>
      <c r="T40" s="262">
        <f t="shared" si="1"/>
        <v>0</v>
      </c>
      <c r="U40" s="262">
        <f t="shared" si="1"/>
        <v>0</v>
      </c>
      <c r="V40" s="262">
        <f t="shared" si="1"/>
        <v>0</v>
      </c>
      <c r="W40" s="262">
        <f t="shared" si="1"/>
        <v>0</v>
      </c>
    </row>
    <row r="41" spans="2:23" x14ac:dyDescent="0.2">
      <c r="B41" s="265" t="s">
        <v>1158</v>
      </c>
      <c r="C41" s="252"/>
      <c r="D41" s="253"/>
      <c r="E41" s="229"/>
      <c r="F41" s="211">
        <v>101</v>
      </c>
      <c r="G41" s="262">
        <f>G27+G13</f>
        <v>0</v>
      </c>
      <c r="H41" s="262">
        <f>H13+H27</f>
        <v>0</v>
      </c>
      <c r="I41" s="262">
        <f t="shared" si="3"/>
        <v>0</v>
      </c>
      <c r="J41" s="262">
        <f t="shared" si="3"/>
        <v>0</v>
      </c>
      <c r="K41" s="262">
        <f t="shared" si="3"/>
        <v>0</v>
      </c>
      <c r="M41" s="262">
        <f t="shared" si="0"/>
        <v>0</v>
      </c>
      <c r="N41" s="262">
        <f t="shared" si="0"/>
        <v>0</v>
      </c>
      <c r="O41" s="262">
        <f t="shared" si="0"/>
        <v>0</v>
      </c>
      <c r="P41" s="262">
        <f t="shared" si="0"/>
        <v>0</v>
      </c>
      <c r="Q41" s="262">
        <f t="shared" si="0"/>
        <v>0</v>
      </c>
      <c r="S41" s="262">
        <f t="shared" si="1"/>
        <v>0</v>
      </c>
      <c r="T41" s="262">
        <f t="shared" si="1"/>
        <v>0</v>
      </c>
      <c r="U41" s="262">
        <f t="shared" si="1"/>
        <v>0</v>
      </c>
      <c r="V41" s="262">
        <f t="shared" si="1"/>
        <v>0</v>
      </c>
      <c r="W41" s="262">
        <f t="shared" si="1"/>
        <v>0</v>
      </c>
    </row>
    <row r="42" spans="2:23" x14ac:dyDescent="0.2">
      <c r="B42" s="265" t="s">
        <v>1159</v>
      </c>
      <c r="C42" s="252"/>
      <c r="D42" s="253"/>
      <c r="E42" s="229"/>
      <c r="F42" s="211">
        <v>102</v>
      </c>
      <c r="G42" s="262">
        <f t="shared" si="2"/>
        <v>0</v>
      </c>
      <c r="H42" s="262">
        <f t="shared" si="3"/>
        <v>0</v>
      </c>
      <c r="I42" s="262">
        <f t="shared" si="3"/>
        <v>0</v>
      </c>
      <c r="J42" s="262">
        <f t="shared" si="3"/>
        <v>0</v>
      </c>
      <c r="K42" s="262">
        <f t="shared" si="3"/>
        <v>0</v>
      </c>
      <c r="M42" s="262">
        <f t="shared" si="0"/>
        <v>0</v>
      </c>
      <c r="N42" s="262">
        <f t="shared" si="0"/>
        <v>0</v>
      </c>
      <c r="O42" s="262">
        <f t="shared" si="0"/>
        <v>0</v>
      </c>
      <c r="P42" s="262">
        <f t="shared" si="0"/>
        <v>0</v>
      </c>
      <c r="Q42" s="262">
        <f t="shared" si="0"/>
        <v>0</v>
      </c>
      <c r="S42" s="262">
        <f t="shared" si="1"/>
        <v>0</v>
      </c>
      <c r="T42" s="262">
        <f t="shared" si="1"/>
        <v>0</v>
      </c>
      <c r="U42" s="262">
        <f t="shared" si="1"/>
        <v>0</v>
      </c>
      <c r="V42" s="262">
        <f t="shared" si="1"/>
        <v>0</v>
      </c>
      <c r="W42" s="262">
        <f t="shared" si="1"/>
        <v>0</v>
      </c>
    </row>
    <row r="43" spans="2:23" x14ac:dyDescent="0.2">
      <c r="B43" s="265" t="s">
        <v>1160</v>
      </c>
      <c r="C43" s="252"/>
      <c r="D43" s="253"/>
      <c r="E43" s="229"/>
      <c r="F43" s="211">
        <v>103</v>
      </c>
      <c r="G43" s="262">
        <f t="shared" si="2"/>
        <v>0</v>
      </c>
      <c r="H43" s="262">
        <f t="shared" si="3"/>
        <v>0</v>
      </c>
      <c r="I43" s="262">
        <f t="shared" si="3"/>
        <v>0</v>
      </c>
      <c r="J43" s="262">
        <f t="shared" si="3"/>
        <v>0</v>
      </c>
      <c r="K43" s="262">
        <f t="shared" si="3"/>
        <v>0</v>
      </c>
      <c r="M43" s="262">
        <f t="shared" si="0"/>
        <v>0</v>
      </c>
      <c r="N43" s="262">
        <f t="shared" si="0"/>
        <v>0</v>
      </c>
      <c r="O43" s="262">
        <f t="shared" si="0"/>
        <v>0</v>
      </c>
      <c r="P43" s="262">
        <f t="shared" si="0"/>
        <v>0</v>
      </c>
      <c r="Q43" s="262">
        <f t="shared" si="0"/>
        <v>0</v>
      </c>
      <c r="S43" s="262">
        <f t="shared" si="1"/>
        <v>0</v>
      </c>
      <c r="T43" s="262">
        <f t="shared" si="1"/>
        <v>0</v>
      </c>
      <c r="U43" s="262">
        <f>U15+U29</f>
        <v>0</v>
      </c>
      <c r="V43" s="262">
        <f t="shared" si="1"/>
        <v>0</v>
      </c>
      <c r="W43" s="262">
        <f t="shared" si="1"/>
        <v>0</v>
      </c>
    </row>
    <row r="44" spans="2:23" x14ac:dyDescent="0.2">
      <c r="B44" s="265" t="s">
        <v>1167</v>
      </c>
      <c r="C44" s="252"/>
      <c r="D44" s="253"/>
      <c r="E44" s="229"/>
      <c r="F44" s="211">
        <v>104</v>
      </c>
      <c r="G44" s="262">
        <f t="shared" si="2"/>
        <v>0</v>
      </c>
      <c r="H44" s="262">
        <f t="shared" si="3"/>
        <v>0</v>
      </c>
      <c r="I44" s="262">
        <f t="shared" si="3"/>
        <v>0</v>
      </c>
      <c r="J44" s="262">
        <f t="shared" si="3"/>
        <v>0</v>
      </c>
      <c r="K44" s="262">
        <f t="shared" si="3"/>
        <v>0</v>
      </c>
      <c r="M44" s="262">
        <f t="shared" si="0"/>
        <v>0</v>
      </c>
      <c r="N44" s="262">
        <f t="shared" si="0"/>
        <v>0</v>
      </c>
      <c r="O44" s="262">
        <f t="shared" si="0"/>
        <v>0</v>
      </c>
      <c r="P44" s="262">
        <f t="shared" si="0"/>
        <v>0</v>
      </c>
      <c r="Q44" s="262">
        <f t="shared" si="0"/>
        <v>0</v>
      </c>
      <c r="S44" s="262">
        <f t="shared" si="1"/>
        <v>0</v>
      </c>
      <c r="T44" s="262">
        <f t="shared" si="1"/>
        <v>0</v>
      </c>
      <c r="U44" s="262">
        <f t="shared" si="1"/>
        <v>0</v>
      </c>
      <c r="V44" s="262">
        <f t="shared" si="1"/>
        <v>0</v>
      </c>
      <c r="W44" s="262">
        <f t="shared" si="1"/>
        <v>0</v>
      </c>
    </row>
    <row r="45" spans="2:23" x14ac:dyDescent="0.2">
      <c r="B45" s="265" t="s">
        <v>1162</v>
      </c>
      <c r="C45" s="252"/>
      <c r="D45" s="253"/>
      <c r="E45" s="229"/>
      <c r="F45" s="211">
        <v>105</v>
      </c>
      <c r="G45" s="262">
        <f t="shared" si="2"/>
        <v>0</v>
      </c>
      <c r="H45" s="262">
        <f t="shared" si="3"/>
        <v>0</v>
      </c>
      <c r="I45" s="262">
        <f t="shared" si="3"/>
        <v>0</v>
      </c>
      <c r="J45" s="262">
        <f t="shared" si="3"/>
        <v>0</v>
      </c>
      <c r="K45" s="262">
        <f t="shared" si="3"/>
        <v>0</v>
      </c>
      <c r="M45" s="262">
        <f t="shared" si="0"/>
        <v>0</v>
      </c>
      <c r="N45" s="262">
        <f t="shared" si="0"/>
        <v>0</v>
      </c>
      <c r="O45" s="262">
        <f t="shared" si="0"/>
        <v>0</v>
      </c>
      <c r="P45" s="262">
        <f t="shared" si="0"/>
        <v>0</v>
      </c>
      <c r="Q45" s="262">
        <f t="shared" si="0"/>
        <v>0</v>
      </c>
      <c r="S45" s="262">
        <f t="shared" si="1"/>
        <v>0</v>
      </c>
      <c r="T45" s="262">
        <f t="shared" si="1"/>
        <v>0</v>
      </c>
      <c r="U45" s="262">
        <f t="shared" si="1"/>
        <v>0</v>
      </c>
      <c r="V45" s="262">
        <f t="shared" si="1"/>
        <v>0</v>
      </c>
      <c r="W45" s="262">
        <f t="shared" si="1"/>
        <v>0</v>
      </c>
    </row>
    <row r="46" spans="2:23" s="206" customFormat="1" x14ac:dyDescent="0.2">
      <c r="B46" s="274" t="s">
        <v>507</v>
      </c>
      <c r="C46" s="275"/>
      <c r="D46" s="261"/>
      <c r="E46" s="233"/>
      <c r="F46" s="234">
        <v>109</v>
      </c>
      <c r="G46" s="262">
        <f t="shared" si="2"/>
        <v>0</v>
      </c>
      <c r="H46" s="262">
        <f t="shared" si="3"/>
        <v>0</v>
      </c>
      <c r="I46" s="262">
        <f t="shared" si="3"/>
        <v>0</v>
      </c>
      <c r="J46" s="262">
        <f t="shared" si="3"/>
        <v>0</v>
      </c>
      <c r="K46" s="262">
        <f t="shared" si="3"/>
        <v>0</v>
      </c>
      <c r="M46" s="262">
        <f t="shared" si="0"/>
        <v>0</v>
      </c>
      <c r="N46" s="262">
        <f t="shared" si="0"/>
        <v>0</v>
      </c>
      <c r="O46" s="262">
        <f t="shared" si="0"/>
        <v>0</v>
      </c>
      <c r="P46" s="262">
        <f t="shared" si="0"/>
        <v>0</v>
      </c>
      <c r="Q46" s="262">
        <f t="shared" si="0"/>
        <v>0</v>
      </c>
      <c r="S46" s="262">
        <f t="shared" si="1"/>
        <v>0</v>
      </c>
      <c r="T46" s="262">
        <f t="shared" si="1"/>
        <v>0</v>
      </c>
      <c r="U46" s="262">
        <f t="shared" si="1"/>
        <v>0</v>
      </c>
      <c r="V46" s="262">
        <f t="shared" si="1"/>
        <v>0</v>
      </c>
      <c r="W46" s="262">
        <f t="shared" si="1"/>
        <v>0</v>
      </c>
    </row>
    <row r="47" spans="2:23" s="206" customFormat="1" x14ac:dyDescent="0.2">
      <c r="B47" s="274" t="s">
        <v>508</v>
      </c>
      <c r="C47" s="275"/>
      <c r="D47" s="261"/>
      <c r="E47" s="233"/>
      <c r="F47" s="234">
        <v>119</v>
      </c>
      <c r="G47" s="262">
        <f t="shared" si="2"/>
        <v>0</v>
      </c>
      <c r="H47" s="262">
        <f t="shared" si="3"/>
        <v>0</v>
      </c>
      <c r="I47" s="262">
        <f t="shared" si="3"/>
        <v>0</v>
      </c>
      <c r="J47" s="262">
        <f t="shared" si="3"/>
        <v>0</v>
      </c>
      <c r="K47" s="262">
        <f>K19+K33</f>
        <v>0</v>
      </c>
      <c r="M47" s="262">
        <f t="shared" si="0"/>
        <v>0</v>
      </c>
      <c r="N47" s="262">
        <f t="shared" si="0"/>
        <v>0</v>
      </c>
      <c r="O47" s="262">
        <f t="shared" si="0"/>
        <v>0</v>
      </c>
      <c r="P47" s="262">
        <f t="shared" si="0"/>
        <v>0</v>
      </c>
      <c r="Q47" s="262">
        <f t="shared" si="0"/>
        <v>0</v>
      </c>
      <c r="S47" s="262">
        <f t="shared" si="1"/>
        <v>0</v>
      </c>
      <c r="T47" s="262">
        <f t="shared" si="1"/>
        <v>0</v>
      </c>
      <c r="U47" s="262">
        <f t="shared" si="1"/>
        <v>0</v>
      </c>
      <c r="V47" s="262">
        <f t="shared" si="1"/>
        <v>0</v>
      </c>
      <c r="W47" s="262">
        <f t="shared" si="1"/>
        <v>0</v>
      </c>
    </row>
    <row r="48" spans="2:23" x14ac:dyDescent="0.2">
      <c r="B48" s="265" t="s">
        <v>1163</v>
      </c>
      <c r="C48" s="252"/>
      <c r="D48" s="253"/>
      <c r="E48" s="229"/>
      <c r="F48" s="211">
        <v>121</v>
      </c>
      <c r="G48" s="262">
        <f t="shared" si="2"/>
        <v>0</v>
      </c>
      <c r="H48" s="262">
        <f t="shared" si="3"/>
        <v>0</v>
      </c>
      <c r="I48" s="262">
        <f t="shared" si="3"/>
        <v>0</v>
      </c>
      <c r="J48" s="262">
        <f t="shared" si="3"/>
        <v>0</v>
      </c>
      <c r="K48" s="262">
        <f t="shared" si="3"/>
        <v>0</v>
      </c>
      <c r="M48" s="262">
        <f t="shared" si="0"/>
        <v>0</v>
      </c>
      <c r="N48" s="262">
        <f t="shared" si="0"/>
        <v>0</v>
      </c>
      <c r="O48" s="262">
        <f t="shared" si="0"/>
        <v>0</v>
      </c>
      <c r="P48" s="262">
        <f t="shared" si="0"/>
        <v>0</v>
      </c>
      <c r="Q48" s="262">
        <f t="shared" si="0"/>
        <v>0</v>
      </c>
      <c r="S48" s="262">
        <f t="shared" si="1"/>
        <v>0</v>
      </c>
      <c r="T48" s="262">
        <f t="shared" si="1"/>
        <v>0</v>
      </c>
      <c r="U48" s="262">
        <f t="shared" si="1"/>
        <v>0</v>
      </c>
      <c r="V48" s="262">
        <f t="shared" si="1"/>
        <v>0</v>
      </c>
      <c r="W48" s="262">
        <f t="shared" si="1"/>
        <v>0</v>
      </c>
    </row>
    <row r="49" spans="2:23" s="206" customFormat="1" x14ac:dyDescent="0.2">
      <c r="B49" s="274" t="s">
        <v>509</v>
      </c>
      <c r="C49" s="275"/>
      <c r="D49" s="261"/>
      <c r="E49" s="233"/>
      <c r="F49" s="234">
        <v>129</v>
      </c>
      <c r="G49" s="262">
        <f t="shared" si="2"/>
        <v>0</v>
      </c>
      <c r="H49" s="262">
        <f t="shared" si="3"/>
        <v>0</v>
      </c>
      <c r="I49" s="262">
        <f t="shared" si="3"/>
        <v>0</v>
      </c>
      <c r="J49" s="262">
        <f>J21+J35</f>
        <v>0</v>
      </c>
      <c r="K49" s="262">
        <f t="shared" si="3"/>
        <v>0</v>
      </c>
      <c r="M49" s="262">
        <f t="shared" si="0"/>
        <v>0</v>
      </c>
      <c r="N49" s="262">
        <f t="shared" si="0"/>
        <v>0</v>
      </c>
      <c r="O49" s="262">
        <f t="shared" si="0"/>
        <v>0</v>
      </c>
      <c r="P49" s="262">
        <f t="shared" si="0"/>
        <v>0</v>
      </c>
      <c r="Q49" s="262">
        <f t="shared" si="0"/>
        <v>0</v>
      </c>
      <c r="S49" s="262">
        <f>S21+S35</f>
        <v>0</v>
      </c>
      <c r="T49" s="262">
        <f t="shared" si="1"/>
        <v>0</v>
      </c>
      <c r="U49" s="262">
        <f t="shared" si="1"/>
        <v>0</v>
      </c>
      <c r="V49" s="262">
        <f t="shared" si="1"/>
        <v>0</v>
      </c>
      <c r="W49" s="262">
        <f t="shared" si="1"/>
        <v>0</v>
      </c>
    </row>
  </sheetData>
  <sheetProtection password="E47D" sheet="1" objects="1" scenarios="1"/>
  <mergeCells count="1">
    <mergeCell ref="F5:F7"/>
  </mergeCells>
  <phoneticPr fontId="2" type="noConversion"/>
  <pageMargins left="0.25" right="0.25" top="0.75" bottom="0.75" header="0.5" footer="0.5"/>
  <pageSetup paperSize="9" scale="65" orientation="landscape" r:id="rId1"/>
  <headerFooter alignWithMargins="0">
    <oddFooter>&amp;L&amp;A&amp;R&amp;P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90"/>
  <sheetViews>
    <sheetView showGridLines="0" zoomScale="80" zoomScaleNormal="80" workbookViewId="0">
      <pane ySplit="6" topLeftCell="A22" activePane="bottomLeft" state="frozen"/>
      <selection activeCell="C6" sqref="C6"/>
      <selection pane="bottomLeft" activeCell="B1" sqref="B1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3.5703125" style="189" customWidth="1"/>
    <col min="5" max="5" width="55.85546875" style="189" customWidth="1"/>
    <col min="6" max="6" width="5.7109375" style="191" customWidth="1"/>
    <col min="7" max="10" width="17.28515625" style="212" customWidth="1"/>
    <col min="11" max="16384" width="9.140625" style="189"/>
  </cols>
  <sheetData>
    <row r="1" spans="1:10" ht="15.75" x14ac:dyDescent="0.25">
      <c r="A1" s="43" t="str">
        <f ca="1">RIGHT(CELL("filename",A2),LEN(CELL("filename",A2))-FIND("]",CELL("filename",A2)))</f>
        <v>Form 73</v>
      </c>
      <c r="B1" s="184" t="str">
        <f ca="1">INDEX(TOC!$B$5:$G$54,MATCH(TEXT(A1,0),TOC!$B$5:$B$54,0),6)</f>
        <v>Form 73 - Revenue Analysis - Reinsurance Commissions Breakdown by Line of Business</v>
      </c>
      <c r="C1" s="186"/>
      <c r="D1" s="186"/>
      <c r="E1" s="186"/>
      <c r="F1" s="185"/>
      <c r="G1" s="188"/>
      <c r="H1" s="188"/>
      <c r="I1" s="188"/>
      <c r="J1" s="188"/>
    </row>
    <row r="2" spans="1:10" ht="15.75" x14ac:dyDescent="0.25">
      <c r="B2" s="190" t="str">
        <f>"Company: "&amp;CVR!G10</f>
        <v xml:space="preserve">Company: </v>
      </c>
      <c r="C2" s="192"/>
      <c r="D2" s="192"/>
      <c r="E2" s="192"/>
      <c r="F2" s="193"/>
      <c r="G2" s="194"/>
      <c r="H2" s="194"/>
      <c r="I2" s="194"/>
      <c r="J2" s="194"/>
    </row>
    <row r="3" spans="1:10" x14ac:dyDescent="0.2">
      <c r="B3" s="195" t="str">
        <f>"Reporting Period: "&amp;CVR!G12&amp;", "&amp;CVR!G13</f>
        <v xml:space="preserve">Reporting Period: , </v>
      </c>
      <c r="C3" s="238"/>
      <c r="D3" s="238"/>
      <c r="E3" s="238"/>
      <c r="F3" s="196"/>
      <c r="G3" s="197"/>
      <c r="H3" s="197"/>
      <c r="I3" s="197"/>
      <c r="J3" s="197"/>
    </row>
    <row r="4" spans="1:10" x14ac:dyDescent="0.2">
      <c r="B4" s="190"/>
      <c r="C4" s="192"/>
      <c r="D4" s="192"/>
      <c r="E4" s="192"/>
      <c r="G4" s="200"/>
      <c r="H4" s="200"/>
      <c r="I4" s="200"/>
      <c r="J4" s="200"/>
    </row>
    <row r="5" spans="1:10" ht="38.25" x14ac:dyDescent="0.2">
      <c r="C5" s="189"/>
      <c r="F5" s="909" t="s">
        <v>1194</v>
      </c>
      <c r="G5" s="207" t="s">
        <v>732</v>
      </c>
      <c r="H5" s="207" t="s">
        <v>745</v>
      </c>
      <c r="I5" s="207" t="s">
        <v>747</v>
      </c>
      <c r="J5" s="207" t="s">
        <v>746</v>
      </c>
    </row>
    <row r="6" spans="1:10" x14ac:dyDescent="0.2">
      <c r="B6" s="225" t="s">
        <v>54</v>
      </c>
      <c r="C6" s="189"/>
      <c r="F6" s="911"/>
      <c r="G6" s="227" t="s">
        <v>1394</v>
      </c>
      <c r="H6" s="227" t="s">
        <v>1395</v>
      </c>
      <c r="I6" s="227" t="s">
        <v>1397</v>
      </c>
      <c r="J6" s="227" t="s">
        <v>748</v>
      </c>
    </row>
    <row r="7" spans="1:10" x14ac:dyDescent="0.2">
      <c r="B7" s="246"/>
      <c r="C7" s="247"/>
      <c r="D7" s="247"/>
      <c r="E7" s="247"/>
      <c r="F7" s="248"/>
      <c r="G7" s="249"/>
      <c r="H7" s="249"/>
      <c r="I7" s="249"/>
      <c r="J7" s="249"/>
    </row>
    <row r="8" spans="1:10" s="206" customFormat="1" x14ac:dyDescent="0.2">
      <c r="A8" s="189"/>
      <c r="B8" s="250" t="s">
        <v>1339</v>
      </c>
      <c r="C8" s="277"/>
      <c r="D8" s="277"/>
      <c r="E8" s="277"/>
      <c r="F8" s="248"/>
      <c r="G8" s="278"/>
      <c r="H8" s="278"/>
      <c r="I8" s="278"/>
      <c r="J8" s="278"/>
    </row>
    <row r="9" spans="1:10" x14ac:dyDescent="0.2">
      <c r="B9" s="251" t="s">
        <v>1017</v>
      </c>
      <c r="C9" s="252"/>
      <c r="D9" s="253"/>
      <c r="E9" s="229"/>
      <c r="F9" s="211">
        <v>11</v>
      </c>
      <c r="G9" s="254">
        <f>SUBTOTAL(9,G10:G21)</f>
        <v>0</v>
      </c>
      <c r="H9" s="254">
        <f>SUBTOTAL(9,H10:H21)</f>
        <v>0</v>
      </c>
      <c r="I9" s="254">
        <f>SUBTOTAL(9,I10:I21)</f>
        <v>0</v>
      </c>
      <c r="J9" s="254">
        <f>G9+H9-I9</f>
        <v>0</v>
      </c>
    </row>
    <row r="10" spans="1:10" x14ac:dyDescent="0.2">
      <c r="B10" s="255" t="s">
        <v>1252</v>
      </c>
      <c r="C10" s="252"/>
      <c r="D10" s="253"/>
      <c r="E10" s="229"/>
      <c r="F10" s="211">
        <v>12</v>
      </c>
      <c r="G10" s="269"/>
      <c r="H10" s="269"/>
      <c r="I10" s="269"/>
      <c r="J10" s="254">
        <f t="shared" ref="J10:J33" si="0">G10+H10-I10</f>
        <v>0</v>
      </c>
    </row>
    <row r="11" spans="1:10" x14ac:dyDescent="0.2">
      <c r="B11" s="255" t="s">
        <v>1253</v>
      </c>
      <c r="C11" s="252"/>
      <c r="D11" s="253"/>
      <c r="E11" s="229"/>
      <c r="F11" s="211">
        <v>13</v>
      </c>
      <c r="G11" s="269"/>
      <c r="H11" s="269"/>
      <c r="I11" s="269"/>
      <c r="J11" s="254">
        <f t="shared" si="0"/>
        <v>0</v>
      </c>
    </row>
    <row r="12" spans="1:10" x14ac:dyDescent="0.2">
      <c r="B12" s="255" t="s">
        <v>1254</v>
      </c>
      <c r="C12" s="252"/>
      <c r="D12" s="253"/>
      <c r="E12" s="229"/>
      <c r="F12" s="211">
        <v>14</v>
      </c>
      <c r="G12" s="269"/>
      <c r="H12" s="269"/>
      <c r="I12" s="269"/>
      <c r="J12" s="254">
        <f t="shared" si="0"/>
        <v>0</v>
      </c>
    </row>
    <row r="13" spans="1:10" x14ac:dyDescent="0.2">
      <c r="B13" s="255" t="s">
        <v>1255</v>
      </c>
      <c r="C13" s="252"/>
      <c r="D13" s="253"/>
      <c r="E13" s="229"/>
      <c r="F13" s="211">
        <v>15</v>
      </c>
      <c r="G13" s="269"/>
      <c r="H13" s="269"/>
      <c r="I13" s="269"/>
      <c r="J13" s="254">
        <f t="shared" si="0"/>
        <v>0</v>
      </c>
    </row>
    <row r="14" spans="1:10" x14ac:dyDescent="0.2">
      <c r="B14" s="255" t="s">
        <v>1256</v>
      </c>
      <c r="C14" s="252"/>
      <c r="D14" s="253"/>
      <c r="E14" s="229"/>
      <c r="F14" s="211">
        <v>16</v>
      </c>
      <c r="G14" s="269"/>
      <c r="H14" s="269"/>
      <c r="I14" s="269"/>
      <c r="J14" s="254">
        <f t="shared" si="0"/>
        <v>0</v>
      </c>
    </row>
    <row r="15" spans="1:10" x14ac:dyDescent="0.2">
      <c r="B15" s="255" t="s">
        <v>1257</v>
      </c>
      <c r="C15" s="252"/>
      <c r="D15" s="253"/>
      <c r="E15" s="229"/>
      <c r="F15" s="211">
        <v>17</v>
      </c>
      <c r="G15" s="269"/>
      <c r="H15" s="269"/>
      <c r="I15" s="269"/>
      <c r="J15" s="254">
        <f t="shared" si="0"/>
        <v>0</v>
      </c>
    </row>
    <row r="16" spans="1:10" x14ac:dyDescent="0.2">
      <c r="B16" s="255" t="s">
        <v>1258</v>
      </c>
      <c r="C16" s="252"/>
      <c r="D16" s="253"/>
      <c r="E16" s="229"/>
      <c r="F16" s="211">
        <v>18</v>
      </c>
      <c r="G16" s="269"/>
      <c r="H16" s="269"/>
      <c r="I16" s="269"/>
      <c r="J16" s="254">
        <f t="shared" si="0"/>
        <v>0</v>
      </c>
    </row>
    <row r="17" spans="2:10" x14ac:dyDescent="0.2">
      <c r="B17" s="255" t="s">
        <v>1259</v>
      </c>
      <c r="C17" s="252"/>
      <c r="D17" s="253"/>
      <c r="E17" s="229"/>
      <c r="F17" s="211">
        <v>19</v>
      </c>
      <c r="G17" s="269"/>
      <c r="H17" s="269"/>
      <c r="I17" s="269"/>
      <c r="J17" s="254">
        <f t="shared" si="0"/>
        <v>0</v>
      </c>
    </row>
    <row r="18" spans="2:10" x14ac:dyDescent="0.2">
      <c r="B18" s="255" t="s">
        <v>1260</v>
      </c>
      <c r="C18" s="252"/>
      <c r="D18" s="253"/>
      <c r="E18" s="229"/>
      <c r="F18" s="211">
        <v>20</v>
      </c>
      <c r="G18" s="269"/>
      <c r="H18" s="269"/>
      <c r="I18" s="269"/>
      <c r="J18" s="254">
        <f t="shared" si="0"/>
        <v>0</v>
      </c>
    </row>
    <row r="19" spans="2:10" x14ac:dyDescent="0.2">
      <c r="B19" s="255" t="s">
        <v>1261</v>
      </c>
      <c r="C19" s="252"/>
      <c r="D19" s="253"/>
      <c r="E19" s="229"/>
      <c r="F19" s="211">
        <v>21</v>
      </c>
      <c r="G19" s="269"/>
      <c r="H19" s="269"/>
      <c r="I19" s="269"/>
      <c r="J19" s="254">
        <f t="shared" si="0"/>
        <v>0</v>
      </c>
    </row>
    <row r="20" spans="2:10" x14ac:dyDescent="0.2">
      <c r="B20" s="255" t="s">
        <v>1262</v>
      </c>
      <c r="C20" s="252"/>
      <c r="D20" s="253"/>
      <c r="E20" s="229"/>
      <c r="F20" s="211">
        <v>22</v>
      </c>
      <c r="G20" s="269"/>
      <c r="H20" s="269"/>
      <c r="I20" s="269"/>
      <c r="J20" s="254">
        <f t="shared" si="0"/>
        <v>0</v>
      </c>
    </row>
    <row r="21" spans="2:10" x14ac:dyDescent="0.2">
      <c r="B21" s="255" t="s">
        <v>1263</v>
      </c>
      <c r="C21" s="252"/>
      <c r="D21" s="253"/>
      <c r="E21" s="229"/>
      <c r="F21" s="211">
        <v>23</v>
      </c>
      <c r="G21" s="269"/>
      <c r="H21" s="269"/>
      <c r="I21" s="269"/>
      <c r="J21" s="254">
        <f t="shared" si="0"/>
        <v>0</v>
      </c>
    </row>
    <row r="22" spans="2:10" x14ac:dyDescent="0.2">
      <c r="B22" s="251" t="s">
        <v>1349</v>
      </c>
      <c r="C22" s="252"/>
      <c r="D22" s="253"/>
      <c r="E22" s="229"/>
      <c r="F22" s="211">
        <v>24</v>
      </c>
      <c r="G22" s="269"/>
      <c r="H22" s="269"/>
      <c r="I22" s="269"/>
      <c r="J22" s="254">
        <f t="shared" si="0"/>
        <v>0</v>
      </c>
    </row>
    <row r="23" spans="2:10" x14ac:dyDescent="0.2">
      <c r="B23" s="251" t="s">
        <v>849</v>
      </c>
      <c r="C23" s="252"/>
      <c r="D23" s="253"/>
      <c r="E23" s="229"/>
      <c r="F23" s="211">
        <v>25</v>
      </c>
      <c r="G23" s="269"/>
      <c r="H23" s="269"/>
      <c r="I23" s="269"/>
      <c r="J23" s="254">
        <f t="shared" si="0"/>
        <v>0</v>
      </c>
    </row>
    <row r="24" spans="2:10" x14ac:dyDescent="0.2">
      <c r="B24" s="251" t="s">
        <v>1365</v>
      </c>
      <c r="C24" s="252"/>
      <c r="D24" s="253"/>
      <c r="E24" s="229"/>
      <c r="F24" s="211">
        <v>26</v>
      </c>
      <c r="G24" s="269"/>
      <c r="H24" s="269"/>
      <c r="I24" s="269"/>
      <c r="J24" s="254">
        <f t="shared" si="0"/>
        <v>0</v>
      </c>
    </row>
    <row r="25" spans="2:10" x14ac:dyDescent="0.2">
      <c r="B25" s="251" t="s">
        <v>1366</v>
      </c>
      <c r="C25" s="252"/>
      <c r="D25" s="253"/>
      <c r="E25" s="229"/>
      <c r="F25" s="211">
        <v>27</v>
      </c>
      <c r="G25" s="269"/>
      <c r="H25" s="269"/>
      <c r="I25" s="269"/>
      <c r="J25" s="254">
        <f t="shared" si="0"/>
        <v>0</v>
      </c>
    </row>
    <row r="26" spans="2:10" x14ac:dyDescent="0.2">
      <c r="B26" s="251" t="s">
        <v>1367</v>
      </c>
      <c r="C26" s="252"/>
      <c r="D26" s="253"/>
      <c r="E26" s="229"/>
      <c r="F26" s="211">
        <v>28</v>
      </c>
      <c r="G26" s="269"/>
      <c r="H26" s="269"/>
      <c r="I26" s="269"/>
      <c r="J26" s="254">
        <f t="shared" si="0"/>
        <v>0</v>
      </c>
    </row>
    <row r="27" spans="2:10" x14ac:dyDescent="0.2">
      <c r="B27" s="251" t="s">
        <v>1368</v>
      </c>
      <c r="C27" s="252"/>
      <c r="D27" s="253"/>
      <c r="E27" s="229"/>
      <c r="F27" s="211">
        <v>29</v>
      </c>
      <c r="G27" s="269"/>
      <c r="H27" s="269"/>
      <c r="I27" s="269"/>
      <c r="J27" s="254">
        <f t="shared" si="0"/>
        <v>0</v>
      </c>
    </row>
    <row r="28" spans="2:10" x14ac:dyDescent="0.2">
      <c r="B28" s="251" t="s">
        <v>1369</v>
      </c>
      <c r="C28" s="252"/>
      <c r="D28" s="253"/>
      <c r="E28" s="229"/>
      <c r="F28" s="211">
        <v>30</v>
      </c>
      <c r="G28" s="269"/>
      <c r="H28" s="269"/>
      <c r="I28" s="269"/>
      <c r="J28" s="254">
        <f t="shared" si="0"/>
        <v>0</v>
      </c>
    </row>
    <row r="29" spans="2:10" x14ac:dyDescent="0.2">
      <c r="B29" s="251" t="s">
        <v>1370</v>
      </c>
      <c r="C29" s="252"/>
      <c r="D29" s="253"/>
      <c r="E29" s="229"/>
      <c r="F29" s="211">
        <v>31</v>
      </c>
      <c r="G29" s="269"/>
      <c r="H29" s="269"/>
      <c r="I29" s="269"/>
      <c r="J29" s="254">
        <f t="shared" si="0"/>
        <v>0</v>
      </c>
    </row>
    <row r="30" spans="2:10" x14ac:dyDescent="0.2">
      <c r="B30" s="251" t="s">
        <v>1373</v>
      </c>
      <c r="C30" s="252"/>
      <c r="D30" s="253"/>
      <c r="E30" s="229"/>
      <c r="F30" s="211">
        <v>32</v>
      </c>
      <c r="G30" s="269"/>
      <c r="H30" s="269"/>
      <c r="I30" s="269"/>
      <c r="J30" s="254">
        <f t="shared" si="0"/>
        <v>0</v>
      </c>
    </row>
    <row r="31" spans="2:10" x14ac:dyDescent="0.2">
      <c r="B31" s="251" t="s">
        <v>1374</v>
      </c>
      <c r="C31" s="252"/>
      <c r="D31" s="253"/>
      <c r="E31" s="229"/>
      <c r="F31" s="211">
        <v>33</v>
      </c>
      <c r="G31" s="269"/>
      <c r="H31" s="269"/>
      <c r="I31" s="269"/>
      <c r="J31" s="254">
        <f t="shared" si="0"/>
        <v>0</v>
      </c>
    </row>
    <row r="32" spans="2:10" x14ac:dyDescent="0.2">
      <c r="B32" s="256" t="s">
        <v>848</v>
      </c>
      <c r="C32" s="257"/>
      <c r="D32" s="258"/>
      <c r="E32" s="259"/>
      <c r="F32" s="211">
        <v>34</v>
      </c>
      <c r="G32" s="269"/>
      <c r="H32" s="269"/>
      <c r="I32" s="269"/>
      <c r="J32" s="254">
        <f t="shared" si="0"/>
        <v>0</v>
      </c>
    </row>
    <row r="33" spans="2:10" x14ac:dyDescent="0.2">
      <c r="B33" s="260" t="s">
        <v>319</v>
      </c>
      <c r="C33" s="261"/>
      <c r="D33" s="261"/>
      <c r="E33" s="233"/>
      <c r="F33" s="234">
        <v>39</v>
      </c>
      <c r="G33" s="262">
        <f>SUBTOTAL(9,G9:G32)</f>
        <v>0</v>
      </c>
      <c r="H33" s="262">
        <f>SUBTOTAL(9,H9:H32)</f>
        <v>0</v>
      </c>
      <c r="I33" s="262">
        <f>SUBTOTAL(9,I9:I32)</f>
        <v>0</v>
      </c>
      <c r="J33" s="262">
        <f t="shared" si="0"/>
        <v>0</v>
      </c>
    </row>
    <row r="34" spans="2:10" x14ac:dyDescent="0.2">
      <c r="G34" s="263"/>
      <c r="H34" s="263"/>
      <c r="I34" s="263"/>
      <c r="J34" s="263"/>
    </row>
    <row r="35" spans="2:10" x14ac:dyDescent="0.2">
      <c r="B35" s="264" t="s">
        <v>1343</v>
      </c>
      <c r="G35" s="263"/>
      <c r="H35" s="263"/>
      <c r="I35" s="263"/>
      <c r="J35" s="263"/>
    </row>
    <row r="36" spans="2:10" x14ac:dyDescent="0.2">
      <c r="B36" s="265" t="s">
        <v>622</v>
      </c>
      <c r="C36" s="252"/>
      <c r="D36" s="253"/>
      <c r="E36" s="229"/>
      <c r="F36" s="211">
        <v>41</v>
      </c>
      <c r="G36" s="269"/>
      <c r="H36" s="269"/>
      <c r="I36" s="269"/>
      <c r="J36" s="254">
        <f t="shared" ref="J36:J44" si="1">G36+H36-I36</f>
        <v>0</v>
      </c>
    </row>
    <row r="37" spans="2:10" x14ac:dyDescent="0.2">
      <c r="B37" s="265" t="s">
        <v>623</v>
      </c>
      <c r="C37" s="252"/>
      <c r="D37" s="253"/>
      <c r="E37" s="229"/>
      <c r="F37" s="211">
        <v>42</v>
      </c>
      <c r="G37" s="269"/>
      <c r="H37" s="269"/>
      <c r="I37" s="269"/>
      <c r="J37" s="254">
        <f t="shared" si="1"/>
        <v>0</v>
      </c>
    </row>
    <row r="38" spans="2:10" x14ac:dyDescent="0.2">
      <c r="B38" s="265" t="s">
        <v>624</v>
      </c>
      <c r="C38" s="252"/>
      <c r="D38" s="253"/>
      <c r="E38" s="229"/>
      <c r="F38" s="211">
        <v>43</v>
      </c>
      <c r="G38" s="269"/>
      <c r="H38" s="269"/>
      <c r="I38" s="269"/>
      <c r="J38" s="254">
        <f t="shared" si="1"/>
        <v>0</v>
      </c>
    </row>
    <row r="39" spans="2:10" x14ac:dyDescent="0.2">
      <c r="B39" s="260" t="s">
        <v>636</v>
      </c>
      <c r="C39" s="261"/>
      <c r="D39" s="261"/>
      <c r="E39" s="233"/>
      <c r="F39" s="234">
        <v>49</v>
      </c>
      <c r="G39" s="262">
        <f>SUBTOTAL(9,G36:G38)</f>
        <v>0</v>
      </c>
      <c r="H39" s="262">
        <f>SUBTOTAL(9,H36:H38)</f>
        <v>0</v>
      </c>
      <c r="I39" s="262">
        <f>SUBTOTAL(9,I36:I38)</f>
        <v>0</v>
      </c>
      <c r="J39" s="262">
        <f t="shared" si="1"/>
        <v>0</v>
      </c>
    </row>
    <row r="40" spans="2:10" x14ac:dyDescent="0.2">
      <c r="B40" s="265" t="s">
        <v>631</v>
      </c>
      <c r="C40" s="252"/>
      <c r="D40" s="253"/>
      <c r="E40" s="229"/>
      <c r="F40" s="211">
        <v>51</v>
      </c>
      <c r="G40" s="269"/>
      <c r="H40" s="269"/>
      <c r="I40" s="269"/>
      <c r="J40" s="254">
        <f t="shared" si="1"/>
        <v>0</v>
      </c>
    </row>
    <row r="41" spans="2:10" x14ac:dyDescent="0.2">
      <c r="B41" s="265" t="s">
        <v>632</v>
      </c>
      <c r="C41" s="252"/>
      <c r="D41" s="253"/>
      <c r="E41" s="229"/>
      <c r="F41" s="211">
        <v>52</v>
      </c>
      <c r="G41" s="269"/>
      <c r="H41" s="269"/>
      <c r="I41" s="269"/>
      <c r="J41" s="254">
        <f t="shared" si="1"/>
        <v>0</v>
      </c>
    </row>
    <row r="42" spans="2:10" x14ac:dyDescent="0.2">
      <c r="B42" s="265" t="s">
        <v>633</v>
      </c>
      <c r="C42" s="252"/>
      <c r="D42" s="253"/>
      <c r="E42" s="229"/>
      <c r="F42" s="211">
        <v>53</v>
      </c>
      <c r="G42" s="269"/>
      <c r="H42" s="269"/>
      <c r="I42" s="269"/>
      <c r="J42" s="254">
        <f t="shared" si="1"/>
        <v>0</v>
      </c>
    </row>
    <row r="43" spans="2:10" x14ac:dyDescent="0.2">
      <c r="B43" s="260" t="s">
        <v>637</v>
      </c>
      <c r="C43" s="261"/>
      <c r="D43" s="261"/>
      <c r="E43" s="233"/>
      <c r="F43" s="234">
        <v>59</v>
      </c>
      <c r="G43" s="262">
        <f>SUBTOTAL(9,G40:G42)</f>
        <v>0</v>
      </c>
      <c r="H43" s="262">
        <f>SUBTOTAL(9,H40:H42)</f>
        <v>0</v>
      </c>
      <c r="I43" s="262">
        <f>SUBTOTAL(9,I40:I42)</f>
        <v>0</v>
      </c>
      <c r="J43" s="262">
        <f t="shared" si="1"/>
        <v>0</v>
      </c>
    </row>
    <row r="44" spans="2:10" x14ac:dyDescent="0.2">
      <c r="B44" s="260" t="s">
        <v>1192</v>
      </c>
      <c r="C44" s="261"/>
      <c r="D44" s="261"/>
      <c r="E44" s="233"/>
      <c r="F44" s="234">
        <v>69</v>
      </c>
      <c r="G44" s="262">
        <f>G39+G43</f>
        <v>0</v>
      </c>
      <c r="H44" s="262">
        <f>H39+H43</f>
        <v>0</v>
      </c>
      <c r="I44" s="262">
        <f>I39+I43</f>
        <v>0</v>
      </c>
      <c r="J44" s="262">
        <f t="shared" si="1"/>
        <v>0</v>
      </c>
    </row>
    <row r="45" spans="2:10" x14ac:dyDescent="0.2">
      <c r="G45" s="263"/>
      <c r="H45" s="263"/>
      <c r="I45" s="263"/>
      <c r="J45" s="263"/>
    </row>
    <row r="46" spans="2:10" x14ac:dyDescent="0.2">
      <c r="B46" s="260" t="s">
        <v>130</v>
      </c>
      <c r="C46" s="261"/>
      <c r="D46" s="261"/>
      <c r="E46" s="233"/>
      <c r="F46" s="234">
        <v>79</v>
      </c>
      <c r="G46" s="262">
        <f>SUM(G33,G44)</f>
        <v>0</v>
      </c>
      <c r="H46" s="262">
        <f>SUM(H33,H44)</f>
        <v>0</v>
      </c>
      <c r="I46" s="262">
        <f>SUM(I33,I44)</f>
        <v>0</v>
      </c>
      <c r="J46" s="262">
        <f>SUM(J33,J44)</f>
        <v>0</v>
      </c>
    </row>
    <row r="47" spans="2:10" x14ac:dyDescent="0.2">
      <c r="G47" s="263"/>
      <c r="H47" s="263"/>
      <c r="I47" s="263"/>
      <c r="J47" s="263"/>
    </row>
    <row r="48" spans="2:10" x14ac:dyDescent="0.2">
      <c r="G48" s="263"/>
      <c r="H48" s="263"/>
      <c r="I48" s="263"/>
      <c r="J48" s="263"/>
    </row>
    <row r="49" spans="7:10" x14ac:dyDescent="0.2">
      <c r="G49" s="263"/>
      <c r="H49" s="263"/>
      <c r="I49" s="263"/>
      <c r="J49" s="263"/>
    </row>
    <row r="50" spans="7:10" x14ac:dyDescent="0.2">
      <c r="G50" s="263"/>
      <c r="H50" s="263"/>
      <c r="I50" s="263"/>
      <c r="J50" s="263"/>
    </row>
    <row r="51" spans="7:10" x14ac:dyDescent="0.2">
      <c r="G51" s="263"/>
      <c r="H51" s="263"/>
      <c r="I51" s="263"/>
      <c r="J51" s="263"/>
    </row>
    <row r="52" spans="7:10" x14ac:dyDescent="0.2">
      <c r="G52" s="263"/>
      <c r="H52" s="263"/>
      <c r="I52" s="263"/>
      <c r="J52" s="263"/>
    </row>
    <row r="53" spans="7:10" x14ac:dyDescent="0.2">
      <c r="G53" s="263"/>
      <c r="H53" s="263"/>
      <c r="I53" s="263"/>
      <c r="J53" s="263"/>
    </row>
    <row r="54" spans="7:10" x14ac:dyDescent="0.2">
      <c r="G54" s="263"/>
      <c r="H54" s="263"/>
      <c r="I54" s="263"/>
      <c r="J54" s="263"/>
    </row>
    <row r="55" spans="7:10" x14ac:dyDescent="0.2">
      <c r="G55" s="263"/>
      <c r="H55" s="263"/>
      <c r="I55" s="263"/>
      <c r="J55" s="263"/>
    </row>
    <row r="56" spans="7:10" x14ac:dyDescent="0.2">
      <c r="G56" s="263"/>
      <c r="H56" s="263"/>
      <c r="I56" s="263"/>
      <c r="J56" s="263"/>
    </row>
    <row r="57" spans="7:10" x14ac:dyDescent="0.2">
      <c r="G57" s="263"/>
      <c r="H57" s="263"/>
      <c r="I57" s="263"/>
      <c r="J57" s="263"/>
    </row>
    <row r="58" spans="7:10" x14ac:dyDescent="0.2">
      <c r="G58" s="263"/>
      <c r="H58" s="263"/>
      <c r="I58" s="263"/>
      <c r="J58" s="263"/>
    </row>
    <row r="59" spans="7:10" x14ac:dyDescent="0.2">
      <c r="G59" s="263"/>
      <c r="H59" s="263"/>
      <c r="I59" s="263"/>
      <c r="J59" s="263"/>
    </row>
    <row r="60" spans="7:10" x14ac:dyDescent="0.2">
      <c r="G60" s="263"/>
      <c r="H60" s="263"/>
      <c r="I60" s="263"/>
      <c r="J60" s="263"/>
    </row>
    <row r="61" spans="7:10" x14ac:dyDescent="0.2">
      <c r="G61" s="263"/>
      <c r="H61" s="263"/>
      <c r="I61" s="263"/>
      <c r="J61" s="263"/>
    </row>
    <row r="62" spans="7:10" x14ac:dyDescent="0.2">
      <c r="G62" s="263"/>
      <c r="H62" s="263"/>
      <c r="I62" s="263"/>
      <c r="J62" s="263"/>
    </row>
    <row r="63" spans="7:10" x14ac:dyDescent="0.2">
      <c r="G63" s="263"/>
      <c r="H63" s="263"/>
      <c r="I63" s="263"/>
      <c r="J63" s="263"/>
    </row>
    <row r="64" spans="7:10" x14ac:dyDescent="0.2">
      <c r="G64" s="263"/>
      <c r="H64" s="263"/>
      <c r="I64" s="263"/>
      <c r="J64" s="263"/>
    </row>
    <row r="65" spans="7:10" x14ac:dyDescent="0.2">
      <c r="G65" s="263"/>
      <c r="H65" s="263"/>
      <c r="I65" s="263"/>
      <c r="J65" s="263"/>
    </row>
    <row r="66" spans="7:10" x14ac:dyDescent="0.2">
      <c r="G66" s="263"/>
      <c r="H66" s="263"/>
      <c r="I66" s="263"/>
      <c r="J66" s="263"/>
    </row>
    <row r="67" spans="7:10" x14ac:dyDescent="0.2">
      <c r="G67" s="263"/>
      <c r="H67" s="263"/>
      <c r="I67" s="263"/>
      <c r="J67" s="263"/>
    </row>
    <row r="68" spans="7:10" x14ac:dyDescent="0.2">
      <c r="G68" s="263"/>
      <c r="H68" s="263"/>
      <c r="I68" s="263"/>
      <c r="J68" s="263"/>
    </row>
    <row r="69" spans="7:10" x14ac:dyDescent="0.2">
      <c r="G69" s="263"/>
      <c r="H69" s="263"/>
      <c r="I69" s="263"/>
      <c r="J69" s="263"/>
    </row>
    <row r="70" spans="7:10" x14ac:dyDescent="0.2">
      <c r="G70" s="263"/>
      <c r="H70" s="263"/>
      <c r="I70" s="263"/>
      <c r="J70" s="263"/>
    </row>
    <row r="71" spans="7:10" x14ac:dyDescent="0.2">
      <c r="G71" s="263"/>
      <c r="H71" s="263"/>
      <c r="I71" s="263"/>
      <c r="J71" s="263"/>
    </row>
    <row r="72" spans="7:10" x14ac:dyDescent="0.2">
      <c r="G72" s="263"/>
      <c r="H72" s="263"/>
      <c r="I72" s="263"/>
      <c r="J72" s="263"/>
    </row>
    <row r="73" spans="7:10" x14ac:dyDescent="0.2">
      <c r="G73" s="263"/>
      <c r="H73" s="263"/>
      <c r="I73" s="263"/>
      <c r="J73" s="263"/>
    </row>
    <row r="74" spans="7:10" x14ac:dyDescent="0.2">
      <c r="G74" s="263"/>
      <c r="H74" s="263"/>
      <c r="I74" s="263"/>
      <c r="J74" s="263"/>
    </row>
    <row r="75" spans="7:10" x14ac:dyDescent="0.2">
      <c r="G75" s="263"/>
      <c r="H75" s="263"/>
      <c r="I75" s="263"/>
      <c r="J75" s="263"/>
    </row>
    <row r="76" spans="7:10" x14ac:dyDescent="0.2">
      <c r="G76" s="263"/>
      <c r="H76" s="263"/>
      <c r="I76" s="263"/>
      <c r="J76" s="263"/>
    </row>
    <row r="77" spans="7:10" x14ac:dyDescent="0.2">
      <c r="G77" s="263"/>
      <c r="H77" s="263"/>
      <c r="I77" s="263"/>
      <c r="J77" s="263"/>
    </row>
    <row r="78" spans="7:10" x14ac:dyDescent="0.2">
      <c r="G78" s="263"/>
      <c r="H78" s="263"/>
      <c r="I78" s="263"/>
      <c r="J78" s="263"/>
    </row>
    <row r="79" spans="7:10" x14ac:dyDescent="0.2">
      <c r="G79" s="263"/>
      <c r="H79" s="263"/>
      <c r="I79" s="263"/>
      <c r="J79" s="263"/>
    </row>
    <row r="80" spans="7:10" x14ac:dyDescent="0.2">
      <c r="G80" s="263"/>
      <c r="H80" s="263"/>
      <c r="I80" s="263"/>
      <c r="J80" s="263"/>
    </row>
    <row r="81" spans="7:10" x14ac:dyDescent="0.2">
      <c r="G81" s="263"/>
      <c r="H81" s="263"/>
      <c r="I81" s="263"/>
      <c r="J81" s="263"/>
    </row>
    <row r="82" spans="7:10" x14ac:dyDescent="0.2">
      <c r="G82" s="263"/>
      <c r="H82" s="263"/>
      <c r="I82" s="263"/>
      <c r="J82" s="263"/>
    </row>
    <row r="83" spans="7:10" x14ac:dyDescent="0.2">
      <c r="G83" s="263"/>
      <c r="H83" s="263"/>
      <c r="I83" s="263"/>
      <c r="J83" s="263"/>
    </row>
    <row r="84" spans="7:10" x14ac:dyDescent="0.2">
      <c r="G84" s="263"/>
      <c r="H84" s="263"/>
      <c r="I84" s="263"/>
      <c r="J84" s="263"/>
    </row>
    <row r="85" spans="7:10" x14ac:dyDescent="0.2">
      <c r="G85" s="263"/>
      <c r="H85" s="263"/>
      <c r="I85" s="263"/>
      <c r="J85" s="263"/>
    </row>
    <row r="86" spans="7:10" x14ac:dyDescent="0.2">
      <c r="G86" s="263"/>
      <c r="H86" s="263"/>
      <c r="I86" s="263"/>
      <c r="J86" s="263"/>
    </row>
    <row r="87" spans="7:10" x14ac:dyDescent="0.2">
      <c r="G87" s="263"/>
      <c r="H87" s="263"/>
      <c r="I87" s="263"/>
      <c r="J87" s="263"/>
    </row>
    <row r="88" spans="7:10" x14ac:dyDescent="0.2">
      <c r="G88" s="263"/>
      <c r="H88" s="263"/>
      <c r="I88" s="263"/>
      <c r="J88" s="263"/>
    </row>
    <row r="89" spans="7:10" x14ac:dyDescent="0.2">
      <c r="G89" s="263"/>
      <c r="H89" s="263"/>
      <c r="I89" s="263"/>
      <c r="J89" s="263"/>
    </row>
    <row r="90" spans="7:10" x14ac:dyDescent="0.2">
      <c r="G90" s="263"/>
      <c r="H90" s="263"/>
      <c r="I90" s="263"/>
      <c r="J90" s="263"/>
    </row>
  </sheetData>
  <sheetProtection password="E47D" sheet="1" objects="1" scenarios="1"/>
  <mergeCells count="1">
    <mergeCell ref="F5:F6"/>
  </mergeCells>
  <phoneticPr fontId="2" type="noConversion"/>
  <pageMargins left="0.25" right="0.25" top="0.75" bottom="0.75" header="0.5" footer="0.5"/>
  <pageSetup paperSize="9" scale="78" orientation="landscape" r:id="rId1"/>
  <headerFooter alignWithMargins="0">
    <oddFooter xml:space="preserve">&amp;L&amp;A
&amp;R&amp;P of &amp;N
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W71"/>
  <sheetViews>
    <sheetView showGridLines="0" zoomScale="80" zoomScaleNormal="80" workbookViewId="0">
      <pane xSplit="6" ySplit="7" topLeftCell="G8" activePane="bottomRight" state="frozen"/>
      <selection activeCell="C6" sqref="C6"/>
      <selection pane="topRight" activeCell="C6" sqref="C6"/>
      <selection pane="bottomLeft" activeCell="C6" sqref="C6"/>
      <selection pane="bottomRight" activeCell="N37" sqref="N37"/>
    </sheetView>
  </sheetViews>
  <sheetFormatPr defaultRowHeight="12.75" x14ac:dyDescent="0.2"/>
  <cols>
    <col min="1" max="1" width="2.5703125" style="189" customWidth="1"/>
    <col min="2" max="3" width="3.140625" style="189" customWidth="1"/>
    <col min="4" max="4" width="3.140625" style="297" customWidth="1"/>
    <col min="5" max="5" width="45.140625" style="298" customWidth="1"/>
    <col min="6" max="6" width="7.85546875" style="212" customWidth="1"/>
    <col min="7" max="9" width="11.85546875" style="279" customWidth="1"/>
    <col min="10" max="10" width="13" style="279" customWidth="1"/>
    <col min="11" max="11" width="16.28515625" style="279" customWidth="1"/>
    <col min="12" max="12" width="1.85546875" style="191" customWidth="1"/>
    <col min="13" max="13" width="11.85546875" style="189" customWidth="1"/>
    <col min="14" max="15" width="11.85546875" style="279" customWidth="1"/>
    <col min="16" max="16" width="13.85546875" style="279" customWidth="1"/>
    <col min="17" max="17" width="13.42578125" style="279" customWidth="1"/>
    <col min="18" max="18" width="1.85546875" style="191" customWidth="1"/>
    <col min="19" max="19" width="11.85546875" style="189" customWidth="1"/>
    <col min="20" max="21" width="11.85546875" style="279" customWidth="1"/>
    <col min="22" max="22" width="13.42578125" style="279" customWidth="1"/>
    <col min="23" max="23" width="12.7109375" style="279" customWidth="1"/>
    <col min="24" max="16384" width="9.140625" style="189"/>
  </cols>
  <sheetData>
    <row r="1" spans="1:23" ht="15.75" x14ac:dyDescent="0.25">
      <c r="A1" s="43" t="str">
        <f ca="1">RIGHT(CELL("filename",A2),LEN(CELL("filename",A2))-FIND("]",CELL("filename",A2)))</f>
        <v>Form 74</v>
      </c>
      <c r="B1" s="184" t="str">
        <f ca="1">INDEX(TOC!$B$5:$G$54,MATCH(TEXT(A1,0),TOC!$B$5:$B$54,0),6)</f>
        <v>Form 74 - Revenue Analysis - Investment Income Breakdown by Type</v>
      </c>
      <c r="C1" s="758"/>
      <c r="D1" s="186"/>
      <c r="E1" s="186"/>
      <c r="F1" s="758"/>
    </row>
    <row r="2" spans="1:23" ht="15.75" x14ac:dyDescent="0.25">
      <c r="A2" s="860"/>
      <c r="B2" s="860" t="str">
        <f>"Company: "&amp;CVR!G10</f>
        <v xml:space="preserve">Company: </v>
      </c>
      <c r="C2" s="860"/>
      <c r="D2" s="192"/>
      <c r="E2" s="192"/>
      <c r="F2" s="193"/>
    </row>
    <row r="3" spans="1:23" x14ac:dyDescent="0.2">
      <c r="A3" s="860"/>
      <c r="B3" s="861" t="str">
        <f>"Reporting Period: "&amp;CVR!G12&amp;", "&amp;CVR!G13</f>
        <v xml:space="preserve">Reporting Period: , </v>
      </c>
      <c r="C3" s="861"/>
      <c r="D3" s="238"/>
      <c r="E3" s="238"/>
      <c r="F3" s="861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</row>
    <row r="4" spans="1:23" x14ac:dyDescent="0.2">
      <c r="A4" s="860"/>
      <c r="B4" s="860"/>
      <c r="C4" s="860"/>
      <c r="D4" s="192"/>
      <c r="E4" s="192"/>
      <c r="F4" s="860"/>
      <c r="L4" s="281"/>
      <c r="R4" s="281"/>
    </row>
    <row r="5" spans="1:23" ht="12.75" customHeight="1" x14ac:dyDescent="0.2">
      <c r="A5" s="860"/>
      <c r="B5" s="860"/>
      <c r="C5" s="860"/>
      <c r="D5" s="860"/>
      <c r="E5" s="860"/>
      <c r="F5" s="925" t="s">
        <v>1194</v>
      </c>
      <c r="G5" s="982" t="s">
        <v>244</v>
      </c>
      <c r="H5" s="985"/>
      <c r="I5" s="985"/>
      <c r="J5" s="985"/>
      <c r="K5" s="986"/>
      <c r="L5" s="189"/>
      <c r="M5" s="982" t="s">
        <v>365</v>
      </c>
      <c r="N5" s="983"/>
      <c r="O5" s="983"/>
      <c r="P5" s="983"/>
      <c r="Q5" s="984"/>
      <c r="R5" s="189"/>
      <c r="S5" s="982" t="s">
        <v>470</v>
      </c>
      <c r="T5" s="983"/>
      <c r="U5" s="983"/>
      <c r="V5" s="983"/>
      <c r="W5" s="984"/>
    </row>
    <row r="6" spans="1:23" ht="42" customHeight="1" x14ac:dyDescent="0.2">
      <c r="A6" s="860"/>
      <c r="B6" s="860"/>
      <c r="C6" s="860"/>
      <c r="D6" s="860"/>
      <c r="E6" s="860"/>
      <c r="F6" s="930"/>
      <c r="G6" s="869" t="s">
        <v>277</v>
      </c>
      <c r="H6" s="870" t="s">
        <v>1483</v>
      </c>
      <c r="I6" s="870" t="s">
        <v>1484</v>
      </c>
      <c r="J6" s="870" t="s">
        <v>1038</v>
      </c>
      <c r="K6" s="870" t="s">
        <v>1037</v>
      </c>
      <c r="L6" s="189"/>
      <c r="M6" s="869" t="s">
        <v>277</v>
      </c>
      <c r="N6" s="870" t="s">
        <v>1483</v>
      </c>
      <c r="O6" s="870" t="s">
        <v>1484</v>
      </c>
      <c r="P6" s="870" t="s">
        <v>1038</v>
      </c>
      <c r="Q6" s="870" t="s">
        <v>1037</v>
      </c>
      <c r="R6" s="380"/>
      <c r="S6" s="869" t="s">
        <v>277</v>
      </c>
      <c r="T6" s="870" t="s">
        <v>1483</v>
      </c>
      <c r="U6" s="870" t="s">
        <v>1484</v>
      </c>
      <c r="V6" s="870" t="s">
        <v>1038</v>
      </c>
      <c r="W6" s="870" t="s">
        <v>1037</v>
      </c>
    </row>
    <row r="7" spans="1:23" x14ac:dyDescent="0.2">
      <c r="A7" s="860"/>
      <c r="B7" s="192" t="s">
        <v>54</v>
      </c>
      <c r="C7" s="860"/>
      <c r="D7" s="860"/>
      <c r="E7" s="860"/>
      <c r="F7" s="926"/>
      <c r="G7" s="227" t="s">
        <v>1394</v>
      </c>
      <c r="H7" s="227" t="s">
        <v>1395</v>
      </c>
      <c r="I7" s="227" t="s">
        <v>1397</v>
      </c>
      <c r="J7" s="227" t="s">
        <v>1396</v>
      </c>
      <c r="K7" s="227" t="s">
        <v>57</v>
      </c>
      <c r="L7" s="189"/>
      <c r="M7" s="227" t="s">
        <v>58</v>
      </c>
      <c r="N7" s="227" t="s">
        <v>59</v>
      </c>
      <c r="O7" s="227" t="s">
        <v>60</v>
      </c>
      <c r="P7" s="227" t="s">
        <v>61</v>
      </c>
      <c r="Q7" s="227" t="s">
        <v>62</v>
      </c>
      <c r="R7" s="189"/>
      <c r="S7" s="227" t="s">
        <v>63</v>
      </c>
      <c r="T7" s="227" t="s">
        <v>64</v>
      </c>
      <c r="U7" s="227" t="s">
        <v>757</v>
      </c>
      <c r="V7" s="227" t="s">
        <v>65</v>
      </c>
      <c r="W7" s="227" t="s">
        <v>66</v>
      </c>
    </row>
    <row r="8" spans="1:23" x14ac:dyDescent="0.2">
      <c r="A8" s="860"/>
      <c r="B8" s="871"/>
      <c r="C8" s="871"/>
      <c r="D8" s="247"/>
      <c r="E8" s="247"/>
      <c r="F8" s="871"/>
      <c r="L8" s="189"/>
      <c r="M8" s="279"/>
      <c r="R8" s="189"/>
      <c r="S8" s="279"/>
    </row>
    <row r="9" spans="1:23" s="237" customFormat="1" x14ac:dyDescent="0.2">
      <c r="A9" s="872"/>
      <c r="B9" s="286" t="s">
        <v>893</v>
      </c>
      <c r="C9" s="872"/>
      <c r="D9" s="287"/>
      <c r="E9" s="287"/>
      <c r="F9" s="872"/>
      <c r="G9" s="872"/>
      <c r="H9" s="872"/>
      <c r="I9" s="872"/>
      <c r="J9" s="872"/>
      <c r="K9" s="872"/>
      <c r="L9" s="872"/>
      <c r="M9" s="872"/>
      <c r="N9" s="872"/>
      <c r="O9" s="872"/>
      <c r="P9" s="872"/>
      <c r="Q9" s="872"/>
      <c r="R9" s="872"/>
      <c r="S9" s="872"/>
      <c r="T9" s="872"/>
      <c r="U9" s="872"/>
      <c r="V9" s="872"/>
      <c r="W9" s="872"/>
    </row>
    <row r="10" spans="1:23" s="206" customFormat="1" x14ac:dyDescent="0.2">
      <c r="A10" s="860"/>
      <c r="B10" s="230" t="s">
        <v>1023</v>
      </c>
      <c r="C10" s="288"/>
      <c r="D10" s="288"/>
      <c r="E10" s="288"/>
      <c r="F10" s="211">
        <v>11</v>
      </c>
      <c r="G10" s="289">
        <f>SUBTOTAL(9,G11:G14)</f>
        <v>0</v>
      </c>
      <c r="H10" s="289">
        <f>SUBTOTAL(9,H11:H14)</f>
        <v>0</v>
      </c>
      <c r="I10" s="289">
        <f>SUBTOTAL(9,I11:I14)</f>
        <v>0</v>
      </c>
      <c r="J10" s="289">
        <f>SUBTOTAL(9,J11:J14)</f>
        <v>0</v>
      </c>
      <c r="K10" s="289">
        <f>SUBTOTAL(9,K11:K14)</f>
        <v>0</v>
      </c>
      <c r="L10" s="189"/>
      <c r="M10" s="289">
        <f>SUBTOTAL(9,M11:M14)</f>
        <v>0</v>
      </c>
      <c r="N10" s="289">
        <f>SUBTOTAL(9,N11:N14)</f>
        <v>0</v>
      </c>
      <c r="O10" s="289">
        <f>SUBTOTAL(9,O11:O14)</f>
        <v>0</v>
      </c>
      <c r="P10" s="289">
        <f>SUBTOTAL(9,P11:P14)</f>
        <v>0</v>
      </c>
      <c r="Q10" s="289">
        <f>SUBTOTAL(9,Q11:Q14)</f>
        <v>0</v>
      </c>
      <c r="R10" s="189"/>
      <c r="S10" s="289">
        <f>SUM(G10,M10)</f>
        <v>0</v>
      </c>
      <c r="T10" s="289">
        <f>SUM(H10,N10)</f>
        <v>0</v>
      </c>
      <c r="U10" s="289">
        <f>SUM(I10,O10)</f>
        <v>0</v>
      </c>
      <c r="V10" s="289">
        <f>SUM(J10,P10)</f>
        <v>0</v>
      </c>
      <c r="W10" s="289">
        <f>SUBTOTAL(9,W11:W14)</f>
        <v>0</v>
      </c>
    </row>
    <row r="11" spans="1:23" x14ac:dyDescent="0.2">
      <c r="A11" s="860"/>
      <c r="B11" s="230"/>
      <c r="C11" s="290" t="s">
        <v>1393</v>
      </c>
      <c r="D11" s="290"/>
      <c r="E11" s="288"/>
      <c r="F11" s="211">
        <v>12</v>
      </c>
      <c r="G11" s="873"/>
      <c r="H11" s="873"/>
      <c r="I11" s="873"/>
      <c r="J11" s="873"/>
      <c r="K11" s="873"/>
      <c r="L11" s="189"/>
      <c r="M11" s="873"/>
      <c r="N11" s="873"/>
      <c r="O11" s="873"/>
      <c r="P11" s="873"/>
      <c r="Q11" s="873"/>
      <c r="R11" s="189"/>
      <c r="S11" s="289">
        <f t="shared" ref="S11:U26" si="0">SUM(G11,M11)</f>
        <v>0</v>
      </c>
      <c r="T11" s="289">
        <f t="shared" si="0"/>
        <v>0</v>
      </c>
      <c r="U11" s="289">
        <f t="shared" si="0"/>
        <v>0</v>
      </c>
      <c r="V11" s="289">
        <f t="shared" ref="V11:V34" si="1">SUM(J11,P11)</f>
        <v>0</v>
      </c>
      <c r="W11" s="289">
        <f t="shared" ref="W11:W34" si="2">SUM(K11,Q11)</f>
        <v>0</v>
      </c>
    </row>
    <row r="12" spans="1:23" x14ac:dyDescent="0.2">
      <c r="A12" s="860"/>
      <c r="B12" s="230"/>
      <c r="C12" s="290" t="s">
        <v>1579</v>
      </c>
      <c r="D12" s="290"/>
      <c r="E12" s="288"/>
      <c r="F12" s="211">
        <v>13</v>
      </c>
      <c r="G12" s="873"/>
      <c r="H12" s="873"/>
      <c r="I12" s="873"/>
      <c r="J12" s="873"/>
      <c r="K12" s="873"/>
      <c r="L12" s="189"/>
      <c r="M12" s="873"/>
      <c r="N12" s="873"/>
      <c r="O12" s="873"/>
      <c r="P12" s="873"/>
      <c r="Q12" s="873"/>
      <c r="R12" s="189"/>
      <c r="S12" s="289">
        <f t="shared" si="0"/>
        <v>0</v>
      </c>
      <c r="T12" s="289">
        <f t="shared" si="0"/>
        <v>0</v>
      </c>
      <c r="U12" s="289">
        <f t="shared" si="0"/>
        <v>0</v>
      </c>
      <c r="V12" s="289">
        <f t="shared" si="1"/>
        <v>0</v>
      </c>
      <c r="W12" s="289">
        <f t="shared" si="2"/>
        <v>0</v>
      </c>
    </row>
    <row r="13" spans="1:23" x14ac:dyDescent="0.2">
      <c r="A13" s="860"/>
      <c r="B13" s="230"/>
      <c r="C13" s="290" t="s">
        <v>1169</v>
      </c>
      <c r="D13" s="290"/>
      <c r="E13" s="288"/>
      <c r="F13" s="211">
        <v>14</v>
      </c>
      <c r="G13" s="873"/>
      <c r="H13" s="873"/>
      <c r="I13" s="873"/>
      <c r="J13" s="873"/>
      <c r="K13" s="873"/>
      <c r="L13" s="189"/>
      <c r="M13" s="873"/>
      <c r="N13" s="873"/>
      <c r="O13" s="873"/>
      <c r="P13" s="873"/>
      <c r="Q13" s="873"/>
      <c r="R13" s="189"/>
      <c r="S13" s="289">
        <f t="shared" si="0"/>
        <v>0</v>
      </c>
      <c r="T13" s="289">
        <f t="shared" si="0"/>
        <v>0</v>
      </c>
      <c r="U13" s="289">
        <f t="shared" si="0"/>
        <v>0</v>
      </c>
      <c r="V13" s="289">
        <f t="shared" si="1"/>
        <v>0</v>
      </c>
      <c r="W13" s="289">
        <f t="shared" si="2"/>
        <v>0</v>
      </c>
    </row>
    <row r="14" spans="1:23" s="206" customFormat="1" x14ac:dyDescent="0.2">
      <c r="A14" s="860"/>
      <c r="B14" s="230"/>
      <c r="C14" s="290" t="s">
        <v>1196</v>
      </c>
      <c r="D14" s="290"/>
      <c r="E14" s="288"/>
      <c r="F14" s="211">
        <v>15</v>
      </c>
      <c r="G14" s="873"/>
      <c r="H14" s="873"/>
      <c r="I14" s="873"/>
      <c r="J14" s="873"/>
      <c r="K14" s="873"/>
      <c r="L14" s="189"/>
      <c r="M14" s="873"/>
      <c r="N14" s="873"/>
      <c r="O14" s="873"/>
      <c r="P14" s="873"/>
      <c r="Q14" s="873"/>
      <c r="R14" s="189"/>
      <c r="S14" s="289">
        <f t="shared" si="0"/>
        <v>0</v>
      </c>
      <c r="T14" s="289">
        <f t="shared" si="0"/>
        <v>0</v>
      </c>
      <c r="U14" s="289">
        <f t="shared" si="0"/>
        <v>0</v>
      </c>
      <c r="V14" s="289">
        <f t="shared" si="1"/>
        <v>0</v>
      </c>
      <c r="W14" s="289">
        <f t="shared" si="2"/>
        <v>0</v>
      </c>
    </row>
    <row r="15" spans="1:23" s="206" customFormat="1" x14ac:dyDescent="0.2">
      <c r="A15" s="860"/>
      <c r="B15" s="230" t="s">
        <v>1024</v>
      </c>
      <c r="C15" s="288"/>
      <c r="D15" s="288"/>
      <c r="E15" s="288"/>
      <c r="F15" s="211">
        <v>16</v>
      </c>
      <c r="G15" s="289">
        <f>SUBTOTAL(9,G16:G20)</f>
        <v>0</v>
      </c>
      <c r="H15" s="289">
        <f>SUBTOTAL(9,H16:H20)</f>
        <v>0</v>
      </c>
      <c r="I15" s="289">
        <f>SUBTOTAL(9,I16:I20)</f>
        <v>0</v>
      </c>
      <c r="J15" s="289">
        <f>SUBTOTAL(9,J16:J20)</f>
        <v>0</v>
      </c>
      <c r="K15" s="289">
        <f>SUBTOTAL(9,K16:K20)</f>
        <v>0</v>
      </c>
      <c r="L15" s="189"/>
      <c r="M15" s="289">
        <f>SUBTOTAL(9,M16:M20)</f>
        <v>0</v>
      </c>
      <c r="N15" s="289">
        <f>SUBTOTAL(9,N16:N20)</f>
        <v>0</v>
      </c>
      <c r="O15" s="289">
        <f>SUBTOTAL(9,O16:O20)</f>
        <v>0</v>
      </c>
      <c r="P15" s="289">
        <f>SUBTOTAL(9,P16:P20)</f>
        <v>0</v>
      </c>
      <c r="Q15" s="289">
        <f>SUBTOTAL(9,Q16:Q20)</f>
        <v>0</v>
      </c>
      <c r="R15" s="189"/>
      <c r="S15" s="289">
        <f>SUBTOTAL(9,S16:S20)</f>
        <v>0</v>
      </c>
      <c r="T15" s="289">
        <f t="shared" si="0"/>
        <v>0</v>
      </c>
      <c r="U15" s="289">
        <f t="shared" si="0"/>
        <v>0</v>
      </c>
      <c r="V15" s="289">
        <f t="shared" si="1"/>
        <v>0</v>
      </c>
      <c r="W15" s="289">
        <f>SUBTOTAL(9,W16:W20)</f>
        <v>0</v>
      </c>
    </row>
    <row r="16" spans="1:23" x14ac:dyDescent="0.2">
      <c r="A16" s="860"/>
      <c r="B16" s="230"/>
      <c r="C16" s="290" t="s">
        <v>1575</v>
      </c>
      <c r="D16" s="290"/>
      <c r="E16" s="288"/>
      <c r="F16" s="211">
        <v>17</v>
      </c>
      <c r="G16" s="873"/>
      <c r="H16" s="873"/>
      <c r="I16" s="873"/>
      <c r="J16" s="873"/>
      <c r="K16" s="873"/>
      <c r="L16" s="189"/>
      <c r="M16" s="873"/>
      <c r="N16" s="873"/>
      <c r="O16" s="873"/>
      <c r="P16" s="873"/>
      <c r="Q16" s="873"/>
      <c r="R16" s="189"/>
      <c r="S16" s="289">
        <f>SUM(G16,M16)</f>
        <v>0</v>
      </c>
      <c r="T16" s="289">
        <f t="shared" si="0"/>
        <v>0</v>
      </c>
      <c r="U16" s="289">
        <f t="shared" si="0"/>
        <v>0</v>
      </c>
      <c r="V16" s="289">
        <f t="shared" si="1"/>
        <v>0</v>
      </c>
      <c r="W16" s="289">
        <f t="shared" si="2"/>
        <v>0</v>
      </c>
    </row>
    <row r="17" spans="1:23" x14ac:dyDescent="0.2">
      <c r="A17" s="860"/>
      <c r="B17" s="230"/>
      <c r="C17" s="290" t="s">
        <v>1580</v>
      </c>
      <c r="D17" s="290"/>
      <c r="E17" s="288"/>
      <c r="F17" s="211">
        <v>18</v>
      </c>
      <c r="G17" s="873"/>
      <c r="H17" s="873"/>
      <c r="I17" s="873"/>
      <c r="J17" s="873"/>
      <c r="K17" s="873"/>
      <c r="L17" s="189"/>
      <c r="M17" s="873"/>
      <c r="N17" s="873"/>
      <c r="O17" s="873"/>
      <c r="P17" s="873"/>
      <c r="Q17" s="873"/>
      <c r="R17" s="189"/>
      <c r="S17" s="289">
        <f>SUM(G17,M17)</f>
        <v>0</v>
      </c>
      <c r="T17" s="289">
        <f t="shared" si="0"/>
        <v>0</v>
      </c>
      <c r="U17" s="289">
        <f t="shared" si="0"/>
        <v>0</v>
      </c>
      <c r="V17" s="289">
        <f t="shared" si="1"/>
        <v>0</v>
      </c>
      <c r="W17" s="289">
        <f t="shared" si="2"/>
        <v>0</v>
      </c>
    </row>
    <row r="18" spans="1:23" s="206" customFormat="1" x14ac:dyDescent="0.2">
      <c r="A18" s="860"/>
      <c r="B18" s="230"/>
      <c r="C18" s="290" t="s">
        <v>1581</v>
      </c>
      <c r="D18" s="290"/>
      <c r="E18" s="288"/>
      <c r="F18" s="211">
        <v>19</v>
      </c>
      <c r="G18" s="873"/>
      <c r="H18" s="873"/>
      <c r="I18" s="873"/>
      <c r="J18" s="873"/>
      <c r="K18" s="873"/>
      <c r="L18" s="189"/>
      <c r="M18" s="873"/>
      <c r="N18" s="873"/>
      <c r="O18" s="873"/>
      <c r="P18" s="873"/>
      <c r="Q18" s="873"/>
      <c r="R18" s="189"/>
      <c r="S18" s="289">
        <f>SUM(G18,M18)</f>
        <v>0</v>
      </c>
      <c r="T18" s="289">
        <f t="shared" si="0"/>
        <v>0</v>
      </c>
      <c r="U18" s="289">
        <f t="shared" si="0"/>
        <v>0</v>
      </c>
      <c r="V18" s="289">
        <f t="shared" si="1"/>
        <v>0</v>
      </c>
      <c r="W18" s="289">
        <f t="shared" si="2"/>
        <v>0</v>
      </c>
    </row>
    <row r="19" spans="1:23" x14ac:dyDescent="0.2">
      <c r="A19" s="860"/>
      <c r="B19" s="230"/>
      <c r="C19" s="290" t="s">
        <v>1576</v>
      </c>
      <c r="D19" s="290"/>
      <c r="E19" s="288"/>
      <c r="F19" s="211">
        <v>20</v>
      </c>
      <c r="G19" s="873"/>
      <c r="H19" s="873"/>
      <c r="I19" s="873"/>
      <c r="J19" s="873"/>
      <c r="K19" s="873"/>
      <c r="L19" s="189"/>
      <c r="M19" s="873"/>
      <c r="N19" s="873"/>
      <c r="O19" s="873"/>
      <c r="P19" s="873"/>
      <c r="Q19" s="873"/>
      <c r="R19" s="189"/>
      <c r="S19" s="289">
        <f>SUM(G19,M19)</f>
        <v>0</v>
      </c>
      <c r="T19" s="289">
        <f t="shared" si="0"/>
        <v>0</v>
      </c>
      <c r="U19" s="289">
        <f t="shared" si="0"/>
        <v>0</v>
      </c>
      <c r="V19" s="289">
        <f t="shared" si="1"/>
        <v>0</v>
      </c>
      <c r="W19" s="289">
        <f t="shared" si="2"/>
        <v>0</v>
      </c>
    </row>
    <row r="20" spans="1:23" x14ac:dyDescent="0.2">
      <c r="A20" s="860"/>
      <c r="B20" s="230"/>
      <c r="C20" s="290" t="s">
        <v>1197</v>
      </c>
      <c r="D20" s="290"/>
      <c r="E20" s="288"/>
      <c r="F20" s="211">
        <v>21</v>
      </c>
      <c r="G20" s="873"/>
      <c r="H20" s="873"/>
      <c r="I20" s="873"/>
      <c r="J20" s="873"/>
      <c r="K20" s="873"/>
      <c r="L20" s="189"/>
      <c r="M20" s="873"/>
      <c r="N20" s="873"/>
      <c r="O20" s="873"/>
      <c r="P20" s="873"/>
      <c r="Q20" s="873"/>
      <c r="R20" s="189"/>
      <c r="S20" s="289">
        <f>SUM(G20,M20)</f>
        <v>0</v>
      </c>
      <c r="T20" s="289">
        <f t="shared" si="0"/>
        <v>0</v>
      </c>
      <c r="U20" s="289">
        <f t="shared" si="0"/>
        <v>0</v>
      </c>
      <c r="V20" s="289">
        <f t="shared" si="1"/>
        <v>0</v>
      </c>
      <c r="W20" s="289">
        <f t="shared" si="2"/>
        <v>0</v>
      </c>
    </row>
    <row r="21" spans="1:23" x14ac:dyDescent="0.2">
      <c r="A21" s="860"/>
      <c r="B21" s="230" t="s">
        <v>150</v>
      </c>
      <c r="C21" s="288"/>
      <c r="D21" s="288"/>
      <c r="E21" s="288"/>
      <c r="F21" s="211">
        <v>22</v>
      </c>
      <c r="G21" s="289">
        <f>SUBTOTAL(9,G22:G23)</f>
        <v>0</v>
      </c>
      <c r="H21" s="289">
        <f>SUBTOTAL(9,H22:H23)</f>
        <v>0</v>
      </c>
      <c r="I21" s="289">
        <f>SUBTOTAL(9,I22:I23)</f>
        <v>0</v>
      </c>
      <c r="J21" s="289">
        <f>SUBTOTAL(9,J22:J23)</f>
        <v>0</v>
      </c>
      <c r="K21" s="289">
        <f>SUBTOTAL(9,K22:K23)</f>
        <v>0</v>
      </c>
      <c r="L21" s="189"/>
      <c r="M21" s="289">
        <f>SUBTOTAL(9,M22:M23)</f>
        <v>0</v>
      </c>
      <c r="N21" s="289">
        <f>SUBTOTAL(9,N22:N23)</f>
        <v>0</v>
      </c>
      <c r="O21" s="289">
        <f>SUBTOTAL(9,O22:O23)</f>
        <v>0</v>
      </c>
      <c r="P21" s="289">
        <f>SUBTOTAL(9,P22:P23)</f>
        <v>0</v>
      </c>
      <c r="Q21" s="289">
        <f>SUBTOTAL(9,Q22:Q23)</f>
        <v>0</v>
      </c>
      <c r="R21" s="189"/>
      <c r="S21" s="289">
        <f>SUBTOTAL(9,S22:S24)</f>
        <v>0</v>
      </c>
      <c r="T21" s="289">
        <f t="shared" si="0"/>
        <v>0</v>
      </c>
      <c r="U21" s="289">
        <f t="shared" si="0"/>
        <v>0</v>
      </c>
      <c r="V21" s="289">
        <f t="shared" si="1"/>
        <v>0</v>
      </c>
      <c r="W21" s="289">
        <f>SUBTOTAL(9,W22:W23)</f>
        <v>0</v>
      </c>
    </row>
    <row r="22" spans="1:23" x14ac:dyDescent="0.2">
      <c r="A22" s="860"/>
      <c r="B22" s="230"/>
      <c r="C22" s="291" t="s">
        <v>147</v>
      </c>
      <c r="D22" s="291"/>
      <c r="E22" s="288"/>
      <c r="F22" s="211">
        <v>23</v>
      </c>
      <c r="G22" s="873"/>
      <c r="H22" s="873"/>
      <c r="I22" s="873"/>
      <c r="J22" s="873"/>
      <c r="K22" s="873"/>
      <c r="L22" s="189"/>
      <c r="M22" s="873"/>
      <c r="N22" s="873"/>
      <c r="O22" s="873"/>
      <c r="P22" s="873"/>
      <c r="Q22" s="873"/>
      <c r="R22" s="189"/>
      <c r="S22" s="289">
        <f>SUM(G22,M22)</f>
        <v>0</v>
      </c>
      <c r="T22" s="289">
        <f t="shared" si="0"/>
        <v>0</v>
      </c>
      <c r="U22" s="289">
        <f t="shared" si="0"/>
        <v>0</v>
      </c>
      <c r="V22" s="289">
        <f t="shared" si="1"/>
        <v>0</v>
      </c>
      <c r="W22" s="289">
        <f t="shared" si="2"/>
        <v>0</v>
      </c>
    </row>
    <row r="23" spans="1:23" x14ac:dyDescent="0.2">
      <c r="A23" s="860"/>
      <c r="B23" s="230"/>
      <c r="C23" s="291" t="s">
        <v>148</v>
      </c>
      <c r="D23" s="291"/>
      <c r="E23" s="290"/>
      <c r="F23" s="211">
        <v>24</v>
      </c>
      <c r="G23" s="873"/>
      <c r="H23" s="873"/>
      <c r="I23" s="873"/>
      <c r="J23" s="873"/>
      <c r="K23" s="873"/>
      <c r="L23" s="189"/>
      <c r="M23" s="873"/>
      <c r="N23" s="873"/>
      <c r="O23" s="873"/>
      <c r="P23" s="873"/>
      <c r="Q23" s="873"/>
      <c r="R23" s="189"/>
      <c r="S23" s="289">
        <f>SUM(G23,M23)</f>
        <v>0</v>
      </c>
      <c r="T23" s="289">
        <f t="shared" si="0"/>
        <v>0</v>
      </c>
      <c r="U23" s="289">
        <f t="shared" si="0"/>
        <v>0</v>
      </c>
      <c r="V23" s="289">
        <f t="shared" si="1"/>
        <v>0</v>
      </c>
      <c r="W23" s="289">
        <f t="shared" si="2"/>
        <v>0</v>
      </c>
    </row>
    <row r="24" spans="1:23" x14ac:dyDescent="0.2">
      <c r="A24" s="860"/>
      <c r="B24" s="230" t="s">
        <v>157</v>
      </c>
      <c r="C24" s="288"/>
      <c r="D24" s="288"/>
      <c r="E24" s="288"/>
      <c r="F24" s="211">
        <v>25</v>
      </c>
      <c r="G24" s="289">
        <f>SUBTOTAL(9,G25:G28)</f>
        <v>0</v>
      </c>
      <c r="H24" s="289">
        <f>SUBTOTAL(9,H25:H28)</f>
        <v>0</v>
      </c>
      <c r="I24" s="289">
        <f>SUBTOTAL(9,I25:I28)</f>
        <v>0</v>
      </c>
      <c r="J24" s="289">
        <f>SUBTOTAL(9,J25:J28)</f>
        <v>0</v>
      </c>
      <c r="K24" s="289">
        <f>SUBTOTAL(9,K25:K28)</f>
        <v>0</v>
      </c>
      <c r="L24" s="189"/>
      <c r="M24" s="289">
        <f>SUBTOTAL(9,M25:M28)</f>
        <v>0</v>
      </c>
      <c r="N24" s="289">
        <f>SUBTOTAL(9,N25:N28)</f>
        <v>0</v>
      </c>
      <c r="O24" s="289">
        <f>SUBTOTAL(9,O25:O28)</f>
        <v>0</v>
      </c>
      <c r="P24" s="289">
        <f>SUBTOTAL(9,P25:P28)</f>
        <v>0</v>
      </c>
      <c r="Q24" s="289">
        <f>SUBTOTAL(9,Q25:Q28)</f>
        <v>0</v>
      </c>
      <c r="R24" s="189"/>
      <c r="S24" s="289">
        <f>SUBTOTAL(9,S25:S28)</f>
        <v>0</v>
      </c>
      <c r="T24" s="289">
        <f t="shared" si="0"/>
        <v>0</v>
      </c>
      <c r="U24" s="289">
        <f t="shared" si="0"/>
        <v>0</v>
      </c>
      <c r="V24" s="289">
        <f t="shared" si="1"/>
        <v>0</v>
      </c>
      <c r="W24" s="289">
        <f>SUBTOTAL(9,W25:W28)</f>
        <v>0</v>
      </c>
    </row>
    <row r="25" spans="1:23" x14ac:dyDescent="0.2">
      <c r="A25" s="860"/>
      <c r="B25" s="230"/>
      <c r="C25" s="291" t="s">
        <v>1571</v>
      </c>
      <c r="D25" s="291"/>
      <c r="E25" s="288"/>
      <c r="F25" s="211">
        <v>26</v>
      </c>
      <c r="G25" s="873"/>
      <c r="H25" s="873"/>
      <c r="I25" s="873"/>
      <c r="J25" s="873"/>
      <c r="K25" s="873"/>
      <c r="L25" s="189"/>
      <c r="M25" s="873"/>
      <c r="N25" s="873"/>
      <c r="O25" s="873"/>
      <c r="P25" s="873"/>
      <c r="Q25" s="873"/>
      <c r="R25" s="189"/>
      <c r="S25" s="289">
        <f>SUM(G25,M25)</f>
        <v>0</v>
      </c>
      <c r="T25" s="289">
        <f t="shared" si="0"/>
        <v>0</v>
      </c>
      <c r="U25" s="289">
        <f t="shared" si="0"/>
        <v>0</v>
      </c>
      <c r="V25" s="289">
        <f t="shared" si="1"/>
        <v>0</v>
      </c>
      <c r="W25" s="289">
        <f t="shared" si="2"/>
        <v>0</v>
      </c>
    </row>
    <row r="26" spans="1:23" x14ac:dyDescent="0.2">
      <c r="A26" s="860"/>
      <c r="B26" s="230"/>
      <c r="C26" s="291" t="s">
        <v>1572</v>
      </c>
      <c r="D26" s="291"/>
      <c r="E26" s="288"/>
      <c r="F26" s="211">
        <v>27</v>
      </c>
      <c r="G26" s="873"/>
      <c r="H26" s="873"/>
      <c r="I26" s="873"/>
      <c r="J26" s="873"/>
      <c r="K26" s="873"/>
      <c r="L26" s="189"/>
      <c r="M26" s="873"/>
      <c r="N26" s="873"/>
      <c r="O26" s="873"/>
      <c r="P26" s="873"/>
      <c r="Q26" s="873"/>
      <c r="R26" s="189"/>
      <c r="S26" s="289">
        <f>SUM(G26,M26)</f>
        <v>0</v>
      </c>
      <c r="T26" s="289">
        <f>SUM(H26,N26)</f>
        <v>0</v>
      </c>
      <c r="U26" s="289">
        <f t="shared" si="0"/>
        <v>0</v>
      </c>
      <c r="V26" s="289">
        <f t="shared" si="1"/>
        <v>0</v>
      </c>
      <c r="W26" s="289">
        <f t="shared" si="2"/>
        <v>0</v>
      </c>
    </row>
    <row r="27" spans="1:23" x14ac:dyDescent="0.2">
      <c r="A27" s="860"/>
      <c r="B27" s="230"/>
      <c r="C27" s="290" t="s">
        <v>1573</v>
      </c>
      <c r="D27" s="290"/>
      <c r="E27" s="288"/>
      <c r="F27" s="211">
        <v>28</v>
      </c>
      <c r="G27" s="873"/>
      <c r="H27" s="873"/>
      <c r="I27" s="873"/>
      <c r="J27" s="873"/>
      <c r="K27" s="873"/>
      <c r="L27" s="189"/>
      <c r="M27" s="873"/>
      <c r="N27" s="873"/>
      <c r="O27" s="873"/>
      <c r="P27" s="873"/>
      <c r="Q27" s="873"/>
      <c r="R27" s="189"/>
      <c r="S27" s="289">
        <f>SUM(G27,M27)</f>
        <v>0</v>
      </c>
      <c r="T27" s="289">
        <f t="shared" ref="T27:W39" si="3">SUM(H27,N27)</f>
        <v>0</v>
      </c>
      <c r="U27" s="289">
        <f t="shared" si="3"/>
        <v>0</v>
      </c>
      <c r="V27" s="289">
        <f t="shared" si="1"/>
        <v>0</v>
      </c>
      <c r="W27" s="289">
        <f t="shared" si="2"/>
        <v>0</v>
      </c>
    </row>
    <row r="28" spans="1:23" x14ac:dyDescent="0.2">
      <c r="A28" s="860"/>
      <c r="B28" s="230"/>
      <c r="C28" s="290" t="s">
        <v>1574</v>
      </c>
      <c r="D28" s="290"/>
      <c r="E28" s="288"/>
      <c r="F28" s="211">
        <v>29</v>
      </c>
      <c r="G28" s="873"/>
      <c r="H28" s="873"/>
      <c r="I28" s="873"/>
      <c r="J28" s="873"/>
      <c r="K28" s="873"/>
      <c r="L28" s="189"/>
      <c r="M28" s="873"/>
      <c r="N28" s="873"/>
      <c r="O28" s="873"/>
      <c r="P28" s="873"/>
      <c r="Q28" s="873"/>
      <c r="R28" s="189"/>
      <c r="S28" s="289">
        <f>SUM(G28,M23)</f>
        <v>0</v>
      </c>
      <c r="T28" s="289">
        <f t="shared" si="3"/>
        <v>0</v>
      </c>
      <c r="U28" s="289">
        <f t="shared" si="3"/>
        <v>0</v>
      </c>
      <c r="V28" s="289">
        <f t="shared" si="1"/>
        <v>0</v>
      </c>
      <c r="W28" s="289">
        <f t="shared" si="2"/>
        <v>0</v>
      </c>
    </row>
    <row r="29" spans="1:23" x14ac:dyDescent="0.2">
      <c r="A29" s="860"/>
      <c r="B29" s="230" t="s">
        <v>158</v>
      </c>
      <c r="C29" s="288"/>
      <c r="D29" s="288"/>
      <c r="E29" s="288"/>
      <c r="F29" s="211">
        <v>30</v>
      </c>
      <c r="G29" s="289">
        <f>SUBTOTAL(9,G30:G31)</f>
        <v>0</v>
      </c>
      <c r="H29" s="289">
        <f>SUBTOTAL(9,H30:H31)</f>
        <v>0</v>
      </c>
      <c r="I29" s="289">
        <f>SUBTOTAL(9,I30:I31)</f>
        <v>0</v>
      </c>
      <c r="J29" s="289">
        <f>SUBTOTAL(9,J30:J31)</f>
        <v>0</v>
      </c>
      <c r="K29" s="289">
        <f>SUBTOTAL(9,K30:K31)</f>
        <v>0</v>
      </c>
      <c r="L29" s="189"/>
      <c r="M29" s="289">
        <f>SUBTOTAL(9,M30:M31)</f>
        <v>0</v>
      </c>
      <c r="N29" s="289">
        <f>SUBTOTAL(9,N30:N31)</f>
        <v>0</v>
      </c>
      <c r="O29" s="289">
        <f>SUBTOTAL(9,O30:O31)</f>
        <v>0</v>
      </c>
      <c r="P29" s="289">
        <f>SUBTOTAL(9,P30:P31)</f>
        <v>0</v>
      </c>
      <c r="Q29" s="289">
        <f>SUBTOTAL(9,Q30:Q31)</f>
        <v>0</v>
      </c>
      <c r="R29" s="189"/>
      <c r="S29" s="289">
        <f>SUBTOTAL(9,S30:S31)</f>
        <v>0</v>
      </c>
      <c r="T29" s="289">
        <f t="shared" si="3"/>
        <v>0</v>
      </c>
      <c r="U29" s="289">
        <f t="shared" si="3"/>
        <v>0</v>
      </c>
      <c r="V29" s="289">
        <f t="shared" si="1"/>
        <v>0</v>
      </c>
      <c r="W29" s="289">
        <f>SUBTOTAL(9,W30:W31)</f>
        <v>0</v>
      </c>
    </row>
    <row r="30" spans="1:23" x14ac:dyDescent="0.2">
      <c r="A30" s="860"/>
      <c r="B30" s="230"/>
      <c r="C30" s="291" t="s">
        <v>1570</v>
      </c>
      <c r="D30" s="291"/>
      <c r="E30" s="288"/>
      <c r="F30" s="211">
        <v>31</v>
      </c>
      <c r="G30" s="873"/>
      <c r="H30" s="873"/>
      <c r="I30" s="873"/>
      <c r="J30" s="873"/>
      <c r="K30" s="873"/>
      <c r="L30" s="189"/>
      <c r="M30" s="873"/>
      <c r="N30" s="873"/>
      <c r="O30" s="873"/>
      <c r="P30" s="873"/>
      <c r="Q30" s="873"/>
      <c r="R30" s="189"/>
      <c r="S30" s="289">
        <f>SUM(G30,M30)</f>
        <v>0</v>
      </c>
      <c r="T30" s="289">
        <f t="shared" si="3"/>
        <v>0</v>
      </c>
      <c r="U30" s="289">
        <f t="shared" si="3"/>
        <v>0</v>
      </c>
      <c r="V30" s="289">
        <f t="shared" si="1"/>
        <v>0</v>
      </c>
      <c r="W30" s="289">
        <f t="shared" si="2"/>
        <v>0</v>
      </c>
    </row>
    <row r="31" spans="1:23" x14ac:dyDescent="0.2">
      <c r="A31" s="860"/>
      <c r="B31" s="230"/>
      <c r="C31" s="291" t="s">
        <v>1195</v>
      </c>
      <c r="D31" s="291"/>
      <c r="E31" s="290"/>
      <c r="F31" s="211">
        <v>32</v>
      </c>
      <c r="G31" s="873"/>
      <c r="H31" s="873"/>
      <c r="I31" s="873"/>
      <c r="J31" s="873"/>
      <c r="K31" s="873"/>
      <c r="L31" s="189"/>
      <c r="M31" s="873"/>
      <c r="N31" s="873"/>
      <c r="O31" s="873"/>
      <c r="P31" s="873"/>
      <c r="Q31" s="873"/>
      <c r="R31" s="189"/>
      <c r="S31" s="289">
        <f>SUM(G31,M31)</f>
        <v>0</v>
      </c>
      <c r="T31" s="289">
        <f t="shared" si="3"/>
        <v>0</v>
      </c>
      <c r="U31" s="289">
        <f t="shared" si="3"/>
        <v>0</v>
      </c>
      <c r="V31" s="289">
        <f t="shared" si="1"/>
        <v>0</v>
      </c>
      <c r="W31" s="289">
        <f t="shared" si="2"/>
        <v>0</v>
      </c>
    </row>
    <row r="32" spans="1:23" x14ac:dyDescent="0.2">
      <c r="A32" s="860"/>
      <c r="B32" s="230" t="s">
        <v>159</v>
      </c>
      <c r="C32" s="288"/>
      <c r="D32" s="288"/>
      <c r="E32" s="288"/>
      <c r="F32" s="211">
        <v>33</v>
      </c>
      <c r="G32" s="289">
        <f>SUBTOTAL(9,G33:G34)</f>
        <v>0</v>
      </c>
      <c r="H32" s="289">
        <f>SUBTOTAL(9,H33:H34)</f>
        <v>0</v>
      </c>
      <c r="I32" s="289">
        <f>SUBTOTAL(9,I33:I34)</f>
        <v>0</v>
      </c>
      <c r="J32" s="289">
        <f>SUBTOTAL(9,J33:J34)</f>
        <v>0</v>
      </c>
      <c r="K32" s="289">
        <f>SUBTOTAL(9,K33:K34)</f>
        <v>0</v>
      </c>
      <c r="L32" s="189"/>
      <c r="M32" s="289">
        <f>SUBTOTAL(9,M33:M34)</f>
        <v>0</v>
      </c>
      <c r="N32" s="289">
        <f>SUBTOTAL(9,N33:N34)</f>
        <v>0</v>
      </c>
      <c r="O32" s="289">
        <f>SUBTOTAL(9,O33:O34)</f>
        <v>0</v>
      </c>
      <c r="P32" s="289">
        <f>SUBTOTAL(9,P33:P34)</f>
        <v>0</v>
      </c>
      <c r="Q32" s="289">
        <f>SUBTOTAL(9,Q33:Q34)</f>
        <v>0</v>
      </c>
      <c r="R32" s="189"/>
      <c r="S32" s="289">
        <f>SUBTOTAL(9,S33:S34)</f>
        <v>0</v>
      </c>
      <c r="T32" s="289">
        <f t="shared" si="3"/>
        <v>0</v>
      </c>
      <c r="U32" s="289">
        <f t="shared" si="3"/>
        <v>0</v>
      </c>
      <c r="V32" s="289">
        <f t="shared" si="1"/>
        <v>0</v>
      </c>
      <c r="W32" s="289">
        <f>SUBTOTAL(9,W33:W34)</f>
        <v>0</v>
      </c>
    </row>
    <row r="33" spans="1:23" x14ac:dyDescent="0.2">
      <c r="A33" s="860"/>
      <c r="B33" s="230"/>
      <c r="C33" s="291" t="s">
        <v>245</v>
      </c>
      <c r="D33" s="291"/>
      <c r="E33" s="288"/>
      <c r="F33" s="211">
        <v>34</v>
      </c>
      <c r="G33" s="873"/>
      <c r="H33" s="873"/>
      <c r="I33" s="873"/>
      <c r="J33" s="873"/>
      <c r="K33" s="873"/>
      <c r="L33" s="189"/>
      <c r="M33" s="292"/>
      <c r="N33" s="292"/>
      <c r="O33" s="292"/>
      <c r="P33" s="873"/>
      <c r="Q33" s="873"/>
      <c r="R33" s="189"/>
      <c r="S33" s="289">
        <f>SUM(G33,M33)</f>
        <v>0</v>
      </c>
      <c r="T33" s="289">
        <f t="shared" si="3"/>
        <v>0</v>
      </c>
      <c r="U33" s="289">
        <f t="shared" si="3"/>
        <v>0</v>
      </c>
      <c r="V33" s="289">
        <f t="shared" si="1"/>
        <v>0</v>
      </c>
      <c r="W33" s="289">
        <f t="shared" si="2"/>
        <v>0</v>
      </c>
    </row>
    <row r="34" spans="1:23" x14ac:dyDescent="0.2">
      <c r="A34" s="860"/>
      <c r="B34" s="230"/>
      <c r="C34" s="291" t="s">
        <v>367</v>
      </c>
      <c r="D34" s="291"/>
      <c r="E34" s="288"/>
      <c r="F34" s="211">
        <v>35</v>
      </c>
      <c r="G34" s="292"/>
      <c r="H34" s="292"/>
      <c r="I34" s="292"/>
      <c r="J34" s="292"/>
      <c r="K34" s="292"/>
      <c r="L34" s="189"/>
      <c r="M34" s="873"/>
      <c r="N34" s="873"/>
      <c r="O34" s="873"/>
      <c r="P34" s="292"/>
      <c r="Q34" s="292"/>
      <c r="R34" s="189"/>
      <c r="S34" s="289">
        <f>SUM(G34,M34)</f>
        <v>0</v>
      </c>
      <c r="T34" s="289">
        <f t="shared" si="3"/>
        <v>0</v>
      </c>
      <c r="U34" s="289">
        <f t="shared" si="3"/>
        <v>0</v>
      </c>
      <c r="V34" s="289">
        <f t="shared" si="1"/>
        <v>0</v>
      </c>
      <c r="W34" s="289">
        <f t="shared" si="2"/>
        <v>0</v>
      </c>
    </row>
    <row r="35" spans="1:23" x14ac:dyDescent="0.2">
      <c r="A35" s="860"/>
      <c r="B35" s="230" t="s">
        <v>1193</v>
      </c>
      <c r="C35" s="288"/>
      <c r="D35" s="288"/>
      <c r="E35" s="288"/>
      <c r="F35" s="211">
        <v>36</v>
      </c>
      <c r="G35" s="292"/>
      <c r="H35" s="292"/>
      <c r="I35" s="292"/>
      <c r="J35" s="292"/>
      <c r="K35" s="292"/>
      <c r="L35" s="189"/>
      <c r="M35" s="292"/>
      <c r="N35" s="292"/>
      <c r="O35" s="292"/>
      <c r="P35" s="292"/>
      <c r="Q35" s="292"/>
      <c r="R35" s="189"/>
      <c r="S35" s="292"/>
      <c r="T35" s="292"/>
      <c r="U35" s="292"/>
      <c r="V35" s="289">
        <f t="shared" si="3"/>
        <v>0</v>
      </c>
      <c r="W35" s="292"/>
    </row>
    <row r="36" spans="1:23" x14ac:dyDescent="0.2">
      <c r="A36" s="860"/>
      <c r="B36" s="293"/>
      <c r="C36" s="290" t="s">
        <v>1568</v>
      </c>
      <c r="D36" s="290"/>
      <c r="E36" s="288"/>
      <c r="F36" s="211">
        <v>37</v>
      </c>
      <c r="G36" s="292"/>
      <c r="H36" s="292"/>
      <c r="I36" s="292"/>
      <c r="J36" s="292"/>
      <c r="K36" s="292"/>
      <c r="L36" s="189"/>
      <c r="M36" s="292"/>
      <c r="N36" s="292"/>
      <c r="O36" s="292"/>
      <c r="P36" s="292"/>
      <c r="Q36" s="292"/>
      <c r="R36" s="189"/>
      <c r="S36" s="292"/>
      <c r="T36" s="292"/>
      <c r="U36" s="292"/>
      <c r="V36" s="289">
        <f t="shared" si="3"/>
        <v>0</v>
      </c>
      <c r="W36" s="292"/>
    </row>
    <row r="37" spans="1:23" x14ac:dyDescent="0.2">
      <c r="A37" s="860"/>
      <c r="B37" s="293"/>
      <c r="C37" s="290" t="s">
        <v>1569</v>
      </c>
      <c r="D37" s="290"/>
      <c r="E37" s="288"/>
      <c r="F37" s="211">
        <v>38</v>
      </c>
      <c r="G37" s="222"/>
      <c r="H37" s="222"/>
      <c r="I37" s="222"/>
      <c r="J37" s="222"/>
      <c r="K37" s="222"/>
      <c r="L37" s="189"/>
      <c r="M37" s="222"/>
      <c r="N37" s="222"/>
      <c r="O37" s="222"/>
      <c r="P37" s="222"/>
      <c r="Q37" s="222"/>
      <c r="R37" s="189"/>
      <c r="S37" s="222"/>
      <c r="T37" s="222"/>
      <c r="U37" s="222"/>
      <c r="V37" s="289">
        <f t="shared" si="3"/>
        <v>0</v>
      </c>
      <c r="W37" s="222"/>
    </row>
    <row r="38" spans="1:23" x14ac:dyDescent="0.2">
      <c r="A38" s="860"/>
      <c r="B38" s="230" t="s">
        <v>1386</v>
      </c>
      <c r="C38" s="288"/>
      <c r="D38" s="288"/>
      <c r="E38" s="288"/>
      <c r="F38" s="211">
        <v>39</v>
      </c>
      <c r="G38" s="873"/>
      <c r="H38" s="873"/>
      <c r="I38" s="873"/>
      <c r="J38" s="873"/>
      <c r="K38" s="873"/>
      <c r="L38" s="380"/>
      <c r="M38" s="873"/>
      <c r="N38" s="873"/>
      <c r="O38" s="873"/>
      <c r="P38" s="873"/>
      <c r="Q38" s="873"/>
      <c r="R38" s="189"/>
      <c r="S38" s="289">
        <f>SUM(G38,M38)</f>
        <v>0</v>
      </c>
      <c r="T38" s="289">
        <f t="shared" ref="S38:U39" si="4">SUM(H38,N38)</f>
        <v>0</v>
      </c>
      <c r="U38" s="289">
        <f t="shared" si="4"/>
        <v>0</v>
      </c>
      <c r="V38" s="289">
        <f t="shared" si="3"/>
        <v>0</v>
      </c>
      <c r="W38" s="289">
        <f t="shared" si="3"/>
        <v>0</v>
      </c>
    </row>
    <row r="39" spans="1:23" s="206" customFormat="1" x14ac:dyDescent="0.2">
      <c r="A39" s="295"/>
      <c r="B39" s="232" t="s">
        <v>160</v>
      </c>
      <c r="C39" s="261"/>
      <c r="D39" s="296"/>
      <c r="E39" s="296"/>
      <c r="F39" s="234">
        <v>40</v>
      </c>
      <c r="G39" s="107">
        <f>SUBTOTAL(9,G10:G38)</f>
        <v>0</v>
      </c>
      <c r="H39" s="107">
        <f>SUBTOTAL(9,H10:H38)</f>
        <v>0</v>
      </c>
      <c r="I39" s="107">
        <f>SUBTOTAL(9,I10:I38)</f>
        <v>0</v>
      </c>
      <c r="J39" s="107">
        <f>SUBTOTAL(9,J10:J38)</f>
        <v>0</v>
      </c>
      <c r="K39" s="107">
        <f>SUBTOTAL(9,K10:K38)</f>
        <v>0</v>
      </c>
      <c r="M39" s="107">
        <f>SUBTOTAL(9,M10:M38)</f>
        <v>0</v>
      </c>
      <c r="N39" s="107">
        <f>SUBTOTAL(9,N10:N38)</f>
        <v>0</v>
      </c>
      <c r="O39" s="107">
        <f>SUBTOTAL(9,O10:O38)</f>
        <v>0</v>
      </c>
      <c r="P39" s="107">
        <f>SUBTOTAL(9,P10:P38)</f>
        <v>0</v>
      </c>
      <c r="Q39" s="107">
        <f>SUBTOTAL(9,Q10:Q38)</f>
        <v>0</v>
      </c>
      <c r="S39" s="900">
        <f t="shared" si="4"/>
        <v>0</v>
      </c>
      <c r="T39" s="289">
        <f t="shared" si="4"/>
        <v>0</v>
      </c>
      <c r="U39" s="289">
        <f t="shared" si="4"/>
        <v>0</v>
      </c>
      <c r="V39" s="289">
        <f>SUM(J39,P39)</f>
        <v>0</v>
      </c>
      <c r="W39" s="289">
        <f t="shared" si="3"/>
        <v>0</v>
      </c>
    </row>
    <row r="41" spans="1:23" s="237" customFormat="1" x14ac:dyDescent="0.2">
      <c r="A41" s="872"/>
      <c r="B41" s="286" t="s">
        <v>1344</v>
      </c>
      <c r="C41" s="872"/>
      <c r="D41" s="287"/>
      <c r="E41" s="287"/>
      <c r="F41" s="872"/>
      <c r="G41" s="872"/>
      <c r="H41" s="872"/>
      <c r="I41" s="872"/>
      <c r="J41" s="872"/>
      <c r="K41" s="872"/>
      <c r="L41" s="872"/>
      <c r="M41" s="872"/>
      <c r="N41" s="872"/>
      <c r="O41" s="872"/>
      <c r="P41" s="872"/>
      <c r="Q41" s="872"/>
      <c r="R41" s="872"/>
      <c r="S41" s="872"/>
      <c r="T41" s="872"/>
      <c r="U41" s="872"/>
      <c r="V41" s="872"/>
      <c r="W41" s="872"/>
    </row>
    <row r="42" spans="1:23" s="206" customFormat="1" x14ac:dyDescent="0.2">
      <c r="A42" s="860"/>
      <c r="B42" s="355" t="s">
        <v>1026</v>
      </c>
      <c r="C42" s="253"/>
      <c r="D42" s="288"/>
      <c r="E42" s="288"/>
      <c r="F42" s="211">
        <v>41</v>
      </c>
      <c r="G42" s="292"/>
      <c r="H42" s="292"/>
      <c r="I42" s="292"/>
      <c r="J42" s="292"/>
      <c r="K42" s="292"/>
      <c r="L42" s="189"/>
      <c r="M42" s="292"/>
      <c r="N42" s="292"/>
      <c r="O42" s="292"/>
      <c r="P42" s="292"/>
      <c r="Q42" s="292"/>
      <c r="R42" s="189"/>
      <c r="S42" s="289">
        <f>SUBTOTAL(9,S43:S46)</f>
        <v>0</v>
      </c>
      <c r="T42" s="289">
        <f>SUBTOTAL(9,T43:T46)</f>
        <v>0</v>
      </c>
      <c r="U42" s="289">
        <f>SUBTOTAL(9,U43:U46)</f>
        <v>0</v>
      </c>
      <c r="V42" s="289">
        <f>SUBTOTAL(9,V43:V46)</f>
        <v>0</v>
      </c>
      <c r="W42" s="289">
        <f>SUBTOTAL(9,W43:W46)</f>
        <v>0</v>
      </c>
    </row>
    <row r="43" spans="1:23" x14ac:dyDescent="0.2">
      <c r="A43" s="860"/>
      <c r="B43" s="617"/>
      <c r="C43" s="252" t="s">
        <v>1393</v>
      </c>
      <c r="D43" s="290"/>
      <c r="E43" s="288"/>
      <c r="F43" s="211">
        <v>42</v>
      </c>
      <c r="G43" s="292"/>
      <c r="H43" s="292"/>
      <c r="I43" s="292"/>
      <c r="J43" s="292"/>
      <c r="K43" s="292"/>
      <c r="L43" s="189"/>
      <c r="M43" s="292"/>
      <c r="N43" s="292"/>
      <c r="O43" s="292"/>
      <c r="P43" s="292"/>
      <c r="Q43" s="292"/>
      <c r="R43" s="189"/>
      <c r="S43" s="873"/>
      <c r="T43" s="873"/>
      <c r="U43" s="873"/>
      <c r="V43" s="873"/>
      <c r="W43" s="873"/>
    </row>
    <row r="44" spans="1:23" x14ac:dyDescent="0.2">
      <c r="A44" s="860"/>
      <c r="B44" s="617"/>
      <c r="C44" s="252" t="s">
        <v>1579</v>
      </c>
      <c r="D44" s="290"/>
      <c r="E44" s="288"/>
      <c r="F44" s="211">
        <v>43</v>
      </c>
      <c r="G44" s="292"/>
      <c r="H44" s="292"/>
      <c r="I44" s="292"/>
      <c r="J44" s="292"/>
      <c r="K44" s="292"/>
      <c r="L44" s="189"/>
      <c r="M44" s="292"/>
      <c r="N44" s="292"/>
      <c r="O44" s="292"/>
      <c r="P44" s="292"/>
      <c r="Q44" s="292"/>
      <c r="R44" s="189"/>
      <c r="S44" s="873"/>
      <c r="T44" s="873"/>
      <c r="U44" s="873"/>
      <c r="V44" s="873"/>
      <c r="W44" s="873"/>
    </row>
    <row r="45" spans="1:23" x14ac:dyDescent="0.2">
      <c r="A45" s="860"/>
      <c r="B45" s="617"/>
      <c r="C45" s="252" t="s">
        <v>1169</v>
      </c>
      <c r="D45" s="290"/>
      <c r="E45" s="288"/>
      <c r="F45" s="211">
        <v>44</v>
      </c>
      <c r="G45" s="292"/>
      <c r="H45" s="292"/>
      <c r="I45" s="292"/>
      <c r="J45" s="292"/>
      <c r="K45" s="292"/>
      <c r="L45" s="189"/>
      <c r="M45" s="292"/>
      <c r="N45" s="292"/>
      <c r="O45" s="292"/>
      <c r="P45" s="292"/>
      <c r="Q45" s="292"/>
      <c r="R45" s="189"/>
      <c r="S45" s="873"/>
      <c r="T45" s="873"/>
      <c r="U45" s="873"/>
      <c r="V45" s="873"/>
      <c r="W45" s="873"/>
    </row>
    <row r="46" spans="1:23" s="206" customFormat="1" x14ac:dyDescent="0.2">
      <c r="A46" s="860"/>
      <c r="B46" s="617"/>
      <c r="C46" s="252" t="s">
        <v>1196</v>
      </c>
      <c r="D46" s="290"/>
      <c r="E46" s="288"/>
      <c r="F46" s="211">
        <v>45</v>
      </c>
      <c r="G46" s="292"/>
      <c r="H46" s="292"/>
      <c r="I46" s="292"/>
      <c r="J46" s="292"/>
      <c r="K46" s="292"/>
      <c r="L46" s="189"/>
      <c r="M46" s="292"/>
      <c r="N46" s="292"/>
      <c r="O46" s="292"/>
      <c r="P46" s="292"/>
      <c r="Q46" s="292"/>
      <c r="R46" s="189"/>
      <c r="S46" s="873"/>
      <c r="T46" s="873"/>
      <c r="U46" s="873"/>
      <c r="V46" s="873"/>
      <c r="W46" s="873"/>
    </row>
    <row r="47" spans="1:23" s="206" customFormat="1" x14ac:dyDescent="0.2">
      <c r="A47" s="860"/>
      <c r="B47" s="355" t="s">
        <v>1027</v>
      </c>
      <c r="C47" s="253"/>
      <c r="D47" s="288"/>
      <c r="E47" s="288"/>
      <c r="F47" s="211">
        <v>46</v>
      </c>
      <c r="G47" s="292"/>
      <c r="H47" s="292"/>
      <c r="I47" s="292"/>
      <c r="J47" s="292"/>
      <c r="K47" s="292"/>
      <c r="L47" s="189"/>
      <c r="M47" s="292"/>
      <c r="N47" s="292"/>
      <c r="O47" s="292"/>
      <c r="P47" s="292"/>
      <c r="Q47" s="292"/>
      <c r="R47" s="189"/>
      <c r="S47" s="289">
        <f>SUBTOTAL(9,S48:S52)</f>
        <v>0</v>
      </c>
      <c r="T47" s="289">
        <f>SUBTOTAL(9,T48:T52)</f>
        <v>0</v>
      </c>
      <c r="U47" s="289">
        <f>SUBTOTAL(9,U48:U52)</f>
        <v>0</v>
      </c>
      <c r="V47" s="289">
        <f>SUBTOTAL(9,V48:V52)</f>
        <v>0</v>
      </c>
      <c r="W47" s="289">
        <f>SUBTOTAL(9,W48:W52)</f>
        <v>0</v>
      </c>
    </row>
    <row r="48" spans="1:23" x14ac:dyDescent="0.2">
      <c r="A48" s="860"/>
      <c r="B48" s="355"/>
      <c r="C48" s="252" t="s">
        <v>1575</v>
      </c>
      <c r="D48" s="290"/>
      <c r="E48" s="288"/>
      <c r="F48" s="211">
        <v>47</v>
      </c>
      <c r="G48" s="292"/>
      <c r="H48" s="292"/>
      <c r="I48" s="292"/>
      <c r="J48" s="292"/>
      <c r="K48" s="292"/>
      <c r="L48" s="189"/>
      <c r="M48" s="292"/>
      <c r="N48" s="292"/>
      <c r="O48" s="292"/>
      <c r="P48" s="292"/>
      <c r="Q48" s="292"/>
      <c r="R48" s="189"/>
      <c r="S48" s="873"/>
      <c r="T48" s="873"/>
      <c r="U48" s="873"/>
      <c r="V48" s="873"/>
      <c r="W48" s="873"/>
    </row>
    <row r="49" spans="1:23" x14ac:dyDescent="0.2">
      <c r="A49" s="860"/>
      <c r="B49" s="355"/>
      <c r="C49" s="252" t="s">
        <v>1580</v>
      </c>
      <c r="D49" s="290"/>
      <c r="E49" s="288"/>
      <c r="F49" s="211">
        <v>48</v>
      </c>
      <c r="G49" s="292"/>
      <c r="H49" s="292"/>
      <c r="I49" s="292"/>
      <c r="J49" s="292"/>
      <c r="K49" s="292"/>
      <c r="L49" s="189"/>
      <c r="M49" s="292"/>
      <c r="N49" s="292"/>
      <c r="O49" s="292"/>
      <c r="P49" s="292"/>
      <c r="Q49" s="292"/>
      <c r="R49" s="189"/>
      <c r="S49" s="873"/>
      <c r="T49" s="873"/>
      <c r="U49" s="873"/>
      <c r="V49" s="873"/>
      <c r="W49" s="873"/>
    </row>
    <row r="50" spans="1:23" s="206" customFormat="1" x14ac:dyDescent="0.2">
      <c r="A50" s="860"/>
      <c r="B50" s="355"/>
      <c r="C50" s="252" t="s">
        <v>1581</v>
      </c>
      <c r="D50" s="290"/>
      <c r="E50" s="288"/>
      <c r="F50" s="211">
        <v>49</v>
      </c>
      <c r="G50" s="292"/>
      <c r="H50" s="292"/>
      <c r="I50" s="292"/>
      <c r="J50" s="292"/>
      <c r="K50" s="292"/>
      <c r="L50" s="189"/>
      <c r="M50" s="292"/>
      <c r="N50" s="292"/>
      <c r="O50" s="292"/>
      <c r="P50" s="292"/>
      <c r="Q50" s="292"/>
      <c r="R50" s="189"/>
      <c r="S50" s="873"/>
      <c r="T50" s="873"/>
      <c r="U50" s="873"/>
      <c r="V50" s="873"/>
      <c r="W50" s="873"/>
    </row>
    <row r="51" spans="1:23" x14ac:dyDescent="0.2">
      <c r="A51" s="860"/>
      <c r="B51" s="355"/>
      <c r="C51" s="252" t="s">
        <v>1576</v>
      </c>
      <c r="D51" s="290"/>
      <c r="E51" s="288"/>
      <c r="F51" s="211">
        <v>50</v>
      </c>
      <c r="G51" s="292"/>
      <c r="H51" s="292"/>
      <c r="I51" s="292"/>
      <c r="J51" s="292"/>
      <c r="K51" s="292"/>
      <c r="L51" s="189"/>
      <c r="M51" s="292"/>
      <c r="N51" s="292"/>
      <c r="O51" s="292"/>
      <c r="P51" s="292"/>
      <c r="Q51" s="292"/>
      <c r="R51" s="189"/>
      <c r="S51" s="873"/>
      <c r="T51" s="873"/>
      <c r="U51" s="873"/>
      <c r="V51" s="873"/>
      <c r="W51" s="873"/>
    </row>
    <row r="52" spans="1:23" x14ac:dyDescent="0.2">
      <c r="A52" s="860"/>
      <c r="B52" s="355"/>
      <c r="C52" s="252" t="s">
        <v>1197</v>
      </c>
      <c r="D52" s="290"/>
      <c r="E52" s="288"/>
      <c r="F52" s="211">
        <v>51</v>
      </c>
      <c r="G52" s="292"/>
      <c r="H52" s="292"/>
      <c r="I52" s="292"/>
      <c r="J52" s="292"/>
      <c r="K52" s="292"/>
      <c r="L52" s="189"/>
      <c r="M52" s="292"/>
      <c r="N52" s="292"/>
      <c r="O52" s="292"/>
      <c r="P52" s="292"/>
      <c r="Q52" s="292"/>
      <c r="R52" s="189"/>
      <c r="S52" s="873"/>
      <c r="T52" s="873"/>
      <c r="U52" s="873"/>
      <c r="V52" s="873"/>
      <c r="W52" s="873"/>
    </row>
    <row r="53" spans="1:23" x14ac:dyDescent="0.2">
      <c r="A53" s="860"/>
      <c r="B53" s="230" t="s">
        <v>151</v>
      </c>
      <c r="C53" s="288"/>
      <c r="D53" s="288"/>
      <c r="E53" s="288"/>
      <c r="F53" s="211">
        <v>52</v>
      </c>
      <c r="G53" s="292"/>
      <c r="H53" s="292"/>
      <c r="I53" s="292"/>
      <c r="J53" s="292"/>
      <c r="K53" s="292"/>
      <c r="L53" s="189"/>
      <c r="M53" s="292"/>
      <c r="N53" s="292"/>
      <c r="O53" s="292"/>
      <c r="P53" s="292"/>
      <c r="Q53" s="292"/>
      <c r="R53" s="189"/>
      <c r="S53" s="289">
        <f>SUBTOTAL(9,S54:S55)</f>
        <v>0</v>
      </c>
      <c r="T53" s="289">
        <f>SUBTOTAL(9,T54:T55)</f>
        <v>0</v>
      </c>
      <c r="U53" s="289">
        <f>SUBTOTAL(9,U54:U55)</f>
        <v>0</v>
      </c>
      <c r="V53" s="289">
        <f>SUBTOTAL(9,V54:V55)</f>
        <v>0</v>
      </c>
      <c r="W53" s="289">
        <f>SUBTOTAL(9,W54:W55)</f>
        <v>0</v>
      </c>
    </row>
    <row r="54" spans="1:23" x14ac:dyDescent="0.2">
      <c r="A54" s="860"/>
      <c r="B54" s="230"/>
      <c r="C54" s="291" t="s">
        <v>147</v>
      </c>
      <c r="D54" s="291"/>
      <c r="E54" s="288"/>
      <c r="F54" s="211">
        <v>53</v>
      </c>
      <c r="G54" s="292"/>
      <c r="H54" s="292"/>
      <c r="I54" s="292"/>
      <c r="J54" s="292"/>
      <c r="K54" s="292"/>
      <c r="L54" s="189"/>
      <c r="M54" s="292"/>
      <c r="N54" s="292"/>
      <c r="O54" s="292"/>
      <c r="P54" s="292"/>
      <c r="Q54" s="292"/>
      <c r="R54" s="189"/>
      <c r="S54" s="873"/>
      <c r="T54" s="873"/>
      <c r="U54" s="873"/>
      <c r="V54" s="873"/>
      <c r="W54" s="873"/>
    </row>
    <row r="55" spans="1:23" x14ac:dyDescent="0.2">
      <c r="A55" s="860"/>
      <c r="B55" s="230"/>
      <c r="C55" s="291" t="s">
        <v>148</v>
      </c>
      <c r="D55" s="291"/>
      <c r="E55" s="290"/>
      <c r="F55" s="211">
        <v>54</v>
      </c>
      <c r="G55" s="292"/>
      <c r="H55" s="292"/>
      <c r="I55" s="292"/>
      <c r="J55" s="292"/>
      <c r="K55" s="292"/>
      <c r="L55" s="189"/>
      <c r="M55" s="292"/>
      <c r="N55" s="292"/>
      <c r="O55" s="292"/>
      <c r="P55" s="292"/>
      <c r="Q55" s="292"/>
      <c r="R55" s="189"/>
      <c r="S55" s="873"/>
      <c r="T55" s="873"/>
      <c r="U55" s="873"/>
      <c r="V55" s="873"/>
      <c r="W55" s="873"/>
    </row>
    <row r="56" spans="1:23" x14ac:dyDescent="0.2">
      <c r="A56" s="860"/>
      <c r="B56" s="355" t="s">
        <v>161</v>
      </c>
      <c r="C56" s="253"/>
      <c r="D56" s="288"/>
      <c r="E56" s="288"/>
      <c r="F56" s="211">
        <v>55</v>
      </c>
      <c r="G56" s="292"/>
      <c r="H56" s="292"/>
      <c r="I56" s="292"/>
      <c r="J56" s="292"/>
      <c r="K56" s="292"/>
      <c r="L56" s="189"/>
      <c r="M56" s="292"/>
      <c r="N56" s="292"/>
      <c r="O56" s="292"/>
      <c r="P56" s="292"/>
      <c r="Q56" s="292"/>
      <c r="R56" s="189"/>
      <c r="S56" s="289">
        <f>SUBTOTAL(9,S57:S60)</f>
        <v>0</v>
      </c>
      <c r="T56" s="289">
        <f>SUBTOTAL(9,T57:T60)</f>
        <v>0</v>
      </c>
      <c r="U56" s="289">
        <f>SUBTOTAL(9,U57:U60)</f>
        <v>0</v>
      </c>
      <c r="V56" s="289">
        <f>SUBTOTAL(9,V57:V60)</f>
        <v>0</v>
      </c>
      <c r="W56" s="289">
        <f>SUBTOTAL(9,W57:W60)</f>
        <v>0</v>
      </c>
    </row>
    <row r="57" spans="1:23" x14ac:dyDescent="0.2">
      <c r="A57" s="860"/>
      <c r="B57" s="355"/>
      <c r="C57" s="252" t="s">
        <v>1571</v>
      </c>
      <c r="D57" s="291"/>
      <c r="E57" s="288"/>
      <c r="F57" s="211">
        <v>56</v>
      </c>
      <c r="G57" s="292"/>
      <c r="H57" s="292"/>
      <c r="I57" s="292"/>
      <c r="J57" s="292"/>
      <c r="K57" s="292"/>
      <c r="L57" s="189"/>
      <c r="M57" s="292"/>
      <c r="N57" s="292"/>
      <c r="O57" s="292"/>
      <c r="P57" s="292"/>
      <c r="Q57" s="292"/>
      <c r="R57" s="189"/>
      <c r="S57" s="873"/>
      <c r="T57" s="873"/>
      <c r="U57" s="873"/>
      <c r="V57" s="873"/>
      <c r="W57" s="873"/>
    </row>
    <row r="58" spans="1:23" x14ac:dyDescent="0.2">
      <c r="A58" s="860"/>
      <c r="B58" s="355"/>
      <c r="C58" s="252" t="s">
        <v>1572</v>
      </c>
      <c r="D58" s="291"/>
      <c r="E58" s="288"/>
      <c r="F58" s="211">
        <v>57</v>
      </c>
      <c r="G58" s="292"/>
      <c r="H58" s="292"/>
      <c r="I58" s="292"/>
      <c r="J58" s="292"/>
      <c r="K58" s="292"/>
      <c r="L58" s="189"/>
      <c r="M58" s="292"/>
      <c r="N58" s="292"/>
      <c r="O58" s="292"/>
      <c r="P58" s="292"/>
      <c r="Q58" s="292"/>
      <c r="R58" s="189"/>
      <c r="S58" s="873"/>
      <c r="T58" s="873"/>
      <c r="U58" s="873"/>
      <c r="V58" s="873"/>
      <c r="W58" s="873"/>
    </row>
    <row r="59" spans="1:23" x14ac:dyDescent="0.2">
      <c r="A59" s="860"/>
      <c r="B59" s="355"/>
      <c r="C59" s="252" t="s">
        <v>1573</v>
      </c>
      <c r="D59" s="290"/>
      <c r="E59" s="288"/>
      <c r="F59" s="211">
        <v>58</v>
      </c>
      <c r="G59" s="292"/>
      <c r="H59" s="292"/>
      <c r="I59" s="292"/>
      <c r="J59" s="292"/>
      <c r="K59" s="292"/>
      <c r="L59" s="189"/>
      <c r="M59" s="292"/>
      <c r="N59" s="292"/>
      <c r="O59" s="292"/>
      <c r="P59" s="292"/>
      <c r="Q59" s="292"/>
      <c r="R59" s="189"/>
      <c r="S59" s="873"/>
      <c r="T59" s="873"/>
      <c r="U59" s="873"/>
      <c r="V59" s="873"/>
      <c r="W59" s="873"/>
    </row>
    <row r="60" spans="1:23" x14ac:dyDescent="0.2">
      <c r="A60" s="860"/>
      <c r="B60" s="355"/>
      <c r="C60" s="252" t="s">
        <v>1574</v>
      </c>
      <c r="D60" s="290"/>
      <c r="E60" s="288"/>
      <c r="F60" s="211">
        <v>59</v>
      </c>
      <c r="G60" s="292"/>
      <c r="H60" s="292"/>
      <c r="I60" s="292"/>
      <c r="J60" s="292"/>
      <c r="K60" s="292"/>
      <c r="L60" s="189"/>
      <c r="M60" s="292"/>
      <c r="N60" s="292"/>
      <c r="O60" s="292"/>
      <c r="P60" s="292"/>
      <c r="Q60" s="292"/>
      <c r="R60" s="189"/>
      <c r="S60" s="873"/>
      <c r="T60" s="873"/>
      <c r="U60" s="873"/>
      <c r="V60" s="873"/>
      <c r="W60" s="873"/>
    </row>
    <row r="61" spans="1:23" x14ac:dyDescent="0.2">
      <c r="A61" s="860"/>
      <c r="B61" s="355" t="s">
        <v>162</v>
      </c>
      <c r="C61" s="253"/>
      <c r="D61" s="288"/>
      <c r="E61" s="288"/>
      <c r="F61" s="211">
        <v>60</v>
      </c>
      <c r="G61" s="292"/>
      <c r="H61" s="292"/>
      <c r="I61" s="292"/>
      <c r="J61" s="292"/>
      <c r="K61" s="292"/>
      <c r="L61" s="189"/>
      <c r="M61" s="292"/>
      <c r="N61" s="292"/>
      <c r="O61" s="292"/>
      <c r="P61" s="292"/>
      <c r="Q61" s="292"/>
      <c r="R61" s="189"/>
      <c r="S61" s="289">
        <f>SUBTOTAL(9,S62:S63)</f>
        <v>0</v>
      </c>
      <c r="T61" s="289">
        <f>SUBTOTAL(9,T62:T63)</f>
        <v>0</v>
      </c>
      <c r="U61" s="289">
        <f>SUBTOTAL(9,U62:U63)</f>
        <v>0</v>
      </c>
      <c r="V61" s="289">
        <f>SUBTOTAL(9,V62:V63)</f>
        <v>0</v>
      </c>
      <c r="W61" s="289">
        <f>SUBTOTAL(9,W62:W63)</f>
        <v>0</v>
      </c>
    </row>
    <row r="62" spans="1:23" x14ac:dyDescent="0.2">
      <c r="A62" s="860"/>
      <c r="B62" s="617"/>
      <c r="C62" s="252" t="s">
        <v>1570</v>
      </c>
      <c r="D62" s="291"/>
      <c r="E62" s="288"/>
      <c r="F62" s="211">
        <v>61</v>
      </c>
      <c r="G62" s="292"/>
      <c r="H62" s="292"/>
      <c r="I62" s="292"/>
      <c r="J62" s="292"/>
      <c r="K62" s="292"/>
      <c r="L62" s="189"/>
      <c r="M62" s="292"/>
      <c r="N62" s="292"/>
      <c r="O62" s="292"/>
      <c r="P62" s="292"/>
      <c r="Q62" s="292"/>
      <c r="R62" s="189"/>
      <c r="S62" s="873"/>
      <c r="T62" s="873"/>
      <c r="U62" s="873"/>
      <c r="V62" s="873"/>
      <c r="W62" s="873"/>
    </row>
    <row r="63" spans="1:23" x14ac:dyDescent="0.2">
      <c r="A63" s="860"/>
      <c r="B63" s="617"/>
      <c r="C63" s="252" t="s">
        <v>1195</v>
      </c>
      <c r="D63" s="291"/>
      <c r="E63" s="290"/>
      <c r="F63" s="211">
        <v>62</v>
      </c>
      <c r="G63" s="292"/>
      <c r="H63" s="292"/>
      <c r="I63" s="292"/>
      <c r="J63" s="292"/>
      <c r="K63" s="292"/>
      <c r="L63" s="189"/>
      <c r="M63" s="292"/>
      <c r="N63" s="292"/>
      <c r="O63" s="292"/>
      <c r="P63" s="292"/>
      <c r="Q63" s="292"/>
      <c r="R63" s="189"/>
      <c r="S63" s="873"/>
      <c r="T63" s="873"/>
      <c r="U63" s="873"/>
      <c r="V63" s="873"/>
      <c r="W63" s="873"/>
    </row>
    <row r="64" spans="1:23" x14ac:dyDescent="0.2">
      <c r="A64" s="860"/>
      <c r="B64" s="355" t="s">
        <v>163</v>
      </c>
      <c r="C64" s="253"/>
      <c r="D64" s="288"/>
      <c r="E64" s="288"/>
      <c r="F64" s="211">
        <v>63</v>
      </c>
      <c r="G64" s="292"/>
      <c r="H64" s="292"/>
      <c r="I64" s="292"/>
      <c r="J64" s="292"/>
      <c r="K64" s="292"/>
      <c r="L64" s="189"/>
      <c r="M64" s="292"/>
      <c r="N64" s="292"/>
      <c r="O64" s="292"/>
      <c r="P64" s="292"/>
      <c r="Q64" s="292"/>
      <c r="R64" s="189"/>
      <c r="S64" s="289">
        <f>SUBTOTAL(9,S65:S66)</f>
        <v>0</v>
      </c>
      <c r="T64" s="289">
        <f>SUBTOTAL(9,T65:T66)</f>
        <v>0</v>
      </c>
      <c r="U64" s="289">
        <f>SUBTOTAL(9,U65:U66)</f>
        <v>0</v>
      </c>
      <c r="V64" s="289">
        <f>SUBTOTAL(9,V65:V66)</f>
        <v>0</v>
      </c>
      <c r="W64" s="289">
        <f>SUBTOTAL(9,W65:W66)</f>
        <v>0</v>
      </c>
    </row>
    <row r="65" spans="1:23" x14ac:dyDescent="0.2">
      <c r="A65" s="860"/>
      <c r="B65" s="355"/>
      <c r="C65" s="252" t="s">
        <v>245</v>
      </c>
      <c r="D65" s="291"/>
      <c r="E65" s="288"/>
      <c r="F65" s="211">
        <v>64</v>
      </c>
      <c r="G65" s="292"/>
      <c r="H65" s="292"/>
      <c r="I65" s="292"/>
      <c r="J65" s="292"/>
      <c r="K65" s="292"/>
      <c r="L65" s="189"/>
      <c r="M65" s="292"/>
      <c r="N65" s="292"/>
      <c r="O65" s="292"/>
      <c r="P65" s="292"/>
      <c r="Q65" s="292"/>
      <c r="R65" s="189"/>
      <c r="S65" s="873"/>
      <c r="T65" s="873"/>
      <c r="U65" s="873"/>
      <c r="V65" s="873"/>
      <c r="W65" s="873"/>
    </row>
    <row r="66" spans="1:23" x14ac:dyDescent="0.2">
      <c r="A66" s="860"/>
      <c r="B66" s="355"/>
      <c r="C66" s="252" t="s">
        <v>367</v>
      </c>
      <c r="D66" s="291"/>
      <c r="E66" s="288"/>
      <c r="F66" s="211">
        <v>65</v>
      </c>
      <c r="G66" s="292"/>
      <c r="H66" s="292"/>
      <c r="I66" s="292"/>
      <c r="J66" s="292"/>
      <c r="K66" s="292"/>
      <c r="L66" s="189"/>
      <c r="M66" s="292"/>
      <c r="N66" s="292"/>
      <c r="O66" s="292"/>
      <c r="P66" s="292"/>
      <c r="Q66" s="292"/>
      <c r="R66" s="189"/>
      <c r="S66" s="873"/>
      <c r="T66" s="873"/>
      <c r="U66" s="873"/>
      <c r="V66" s="873"/>
      <c r="W66" s="873"/>
    </row>
    <row r="67" spans="1:23" x14ac:dyDescent="0.2">
      <c r="A67" s="860"/>
      <c r="B67" s="355" t="s">
        <v>166</v>
      </c>
      <c r="C67" s="253"/>
      <c r="D67" s="288"/>
      <c r="E67" s="288"/>
      <c r="F67" s="211">
        <v>66</v>
      </c>
      <c r="G67" s="292"/>
      <c r="H67" s="292"/>
      <c r="I67" s="292"/>
      <c r="J67" s="292"/>
      <c r="K67" s="292"/>
      <c r="L67" s="189"/>
      <c r="M67" s="292"/>
      <c r="N67" s="292"/>
      <c r="O67" s="292"/>
      <c r="P67" s="292"/>
      <c r="Q67" s="292"/>
      <c r="R67" s="189"/>
      <c r="S67" s="289">
        <f>SUBTOTAL(9,S68:S69)</f>
        <v>0</v>
      </c>
      <c r="T67" s="289">
        <f>SUBTOTAL(9,T68:T69)</f>
        <v>0</v>
      </c>
      <c r="U67" s="289">
        <f>SUBTOTAL(9,U68:U69)</f>
        <v>0</v>
      </c>
      <c r="V67" s="289">
        <f>SUBTOTAL(9,V68:V69)</f>
        <v>0</v>
      </c>
      <c r="W67" s="289">
        <f>SUBTOTAL(9,W68:W69)</f>
        <v>0</v>
      </c>
    </row>
    <row r="68" spans="1:23" x14ac:dyDescent="0.2">
      <c r="A68" s="860"/>
      <c r="B68" s="617"/>
      <c r="C68" s="290" t="s">
        <v>1568</v>
      </c>
      <c r="D68" s="290"/>
      <c r="E68" s="288"/>
      <c r="F68" s="211">
        <v>67</v>
      </c>
      <c r="G68" s="292"/>
      <c r="H68" s="292"/>
      <c r="I68" s="292"/>
      <c r="J68" s="292"/>
      <c r="K68" s="292"/>
      <c r="L68" s="189"/>
      <c r="M68" s="292"/>
      <c r="N68" s="292"/>
      <c r="O68" s="292"/>
      <c r="P68" s="292"/>
      <c r="Q68" s="292"/>
      <c r="R68" s="189"/>
      <c r="S68" s="873"/>
      <c r="T68" s="873"/>
      <c r="U68" s="873"/>
      <c r="V68" s="873"/>
      <c r="W68" s="873"/>
    </row>
    <row r="69" spans="1:23" x14ac:dyDescent="0.2">
      <c r="A69" s="860"/>
      <c r="B69" s="617"/>
      <c r="C69" s="290" t="s">
        <v>1569</v>
      </c>
      <c r="D69" s="290"/>
      <c r="E69" s="288"/>
      <c r="F69" s="211">
        <v>68</v>
      </c>
      <c r="G69" s="222"/>
      <c r="H69" s="222"/>
      <c r="I69" s="222"/>
      <c r="J69" s="222"/>
      <c r="K69" s="292"/>
      <c r="L69" s="189"/>
      <c r="M69" s="222"/>
      <c r="N69" s="222"/>
      <c r="O69" s="222"/>
      <c r="P69" s="222"/>
      <c r="Q69" s="222"/>
      <c r="R69" s="189"/>
      <c r="S69" s="873"/>
      <c r="T69" s="873"/>
      <c r="U69" s="873"/>
      <c r="V69" s="873"/>
      <c r="W69" s="873"/>
    </row>
    <row r="70" spans="1:23" x14ac:dyDescent="0.2">
      <c r="A70" s="860"/>
      <c r="B70" s="355" t="s">
        <v>1386</v>
      </c>
      <c r="C70" s="253"/>
      <c r="D70" s="288"/>
      <c r="E70" s="288"/>
      <c r="F70" s="211">
        <v>69</v>
      </c>
      <c r="G70" s="222"/>
      <c r="H70" s="222"/>
      <c r="I70" s="222"/>
      <c r="J70" s="222"/>
      <c r="K70" s="292"/>
      <c r="L70" s="189"/>
      <c r="M70" s="222"/>
      <c r="N70" s="222"/>
      <c r="O70" s="222"/>
      <c r="P70" s="222"/>
      <c r="Q70" s="222"/>
      <c r="R70" s="189"/>
      <c r="S70" s="873"/>
      <c r="T70" s="873"/>
      <c r="U70" s="873"/>
      <c r="V70" s="873"/>
      <c r="W70" s="873"/>
    </row>
    <row r="71" spans="1:23" s="206" customFormat="1" x14ac:dyDescent="0.2">
      <c r="A71" s="295"/>
      <c r="B71" s="232" t="s">
        <v>886</v>
      </c>
      <c r="C71" s="261"/>
      <c r="D71" s="296"/>
      <c r="E71" s="296"/>
      <c r="F71" s="234">
        <v>70</v>
      </c>
      <c r="G71" s="222"/>
      <c r="H71" s="222"/>
      <c r="I71" s="222"/>
      <c r="J71" s="222"/>
      <c r="K71" s="292"/>
      <c r="M71" s="222"/>
      <c r="N71" s="222"/>
      <c r="O71" s="222"/>
      <c r="P71" s="222"/>
      <c r="Q71" s="222"/>
      <c r="S71" s="107">
        <f>SUBTOTAL(9,S42:S70)</f>
        <v>0</v>
      </c>
      <c r="T71" s="107">
        <f>SUBTOTAL(9,T42:T70)</f>
        <v>0</v>
      </c>
      <c r="U71" s="107">
        <f>SUBTOTAL(9,U42:U70)</f>
        <v>0</v>
      </c>
      <c r="V71" s="107">
        <f>SUBTOTAL(9,V42:V70)</f>
        <v>0</v>
      </c>
      <c r="W71" s="107">
        <f>SUBTOTAL(9,W42:W70)</f>
        <v>0</v>
      </c>
    </row>
  </sheetData>
  <sheetProtection password="E47D" sheet="1" objects="1" scenarios="1"/>
  <mergeCells count="4">
    <mergeCell ref="F5:F7"/>
    <mergeCell ref="M5:Q5"/>
    <mergeCell ref="S5:W5"/>
    <mergeCell ref="G5:K5"/>
  </mergeCells>
  <phoneticPr fontId="2" type="noConversion"/>
  <pageMargins left="0.25" right="0.25" top="0.25" bottom="0.75" header="0.5" footer="0.5"/>
  <pageSetup paperSize="9" scale="58" fitToHeight="0" orientation="landscape" r:id="rId1"/>
  <headerFooter alignWithMargins="0">
    <oddFooter xml:space="preserve">&amp;L&amp;A
&amp;R&amp;P of &amp;N
</oddFooter>
  </headerFooter>
  <rowBreaks count="1" manualBreakCount="1">
    <brk id="3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V91"/>
  <sheetViews>
    <sheetView showGridLines="0" zoomScale="80" zoomScaleNormal="80" workbookViewId="0">
      <selection activeCell="B1" sqref="B1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3.5703125" style="225" customWidth="1"/>
    <col min="4" max="4" width="3.5703125" style="189" customWidth="1"/>
    <col min="5" max="5" width="39.42578125" style="189" customWidth="1"/>
    <col min="6" max="6" width="5.7109375" style="191" customWidth="1"/>
    <col min="7" max="7" width="10" style="212" customWidth="1"/>
    <col min="8" max="8" width="10" style="189" customWidth="1"/>
    <col min="9" max="9" width="10" style="212" customWidth="1"/>
    <col min="10" max="10" width="10" style="189" customWidth="1"/>
    <col min="11" max="11" width="10" style="212" customWidth="1"/>
    <col min="12" max="12" width="10" style="189" customWidth="1"/>
    <col min="13" max="13" width="1.42578125" style="189" customWidth="1"/>
    <col min="14" max="14" width="10" style="212" customWidth="1"/>
    <col min="15" max="15" width="10" style="189" customWidth="1"/>
    <col min="16" max="16" width="10" style="212" customWidth="1"/>
    <col min="17" max="17" width="10" style="189" customWidth="1"/>
    <col min="18" max="18" width="10" style="212" customWidth="1"/>
    <col min="19" max="19" width="10" style="189" customWidth="1"/>
    <col min="20" max="20" width="1.42578125" style="189" customWidth="1"/>
    <col min="21" max="21" width="12.85546875" style="212" customWidth="1"/>
    <col min="22" max="22" width="12.85546875" style="189" customWidth="1"/>
    <col min="23" max="16384" width="9.140625" style="189"/>
  </cols>
  <sheetData>
    <row r="1" spans="1:22" ht="15.75" x14ac:dyDescent="0.25">
      <c r="A1" s="43" t="str">
        <f ca="1">RIGHT(CELL("filename",A2),LEN(CELL("filename",A2))-FIND("]",CELL("filename",A2)))</f>
        <v>Form 75</v>
      </c>
      <c r="B1" s="184" t="str">
        <f ca="1">INDEX(TOC!$B$5:$G$54,MATCH(TEXT(A1,0),TOC!$B$5:$B$54,0),6)</f>
        <v>Form 75 - Revenue/ Expense Analysis - Number of Policies and Claims</v>
      </c>
      <c r="C1" s="186"/>
      <c r="D1" s="186"/>
      <c r="E1" s="186"/>
      <c r="F1" s="185"/>
      <c r="G1" s="718"/>
      <c r="I1" s="718"/>
      <c r="K1" s="718"/>
      <c r="N1" s="718"/>
      <c r="P1" s="718"/>
      <c r="R1" s="718"/>
      <c r="U1" s="718"/>
    </row>
    <row r="2" spans="1:22" ht="15.75" x14ac:dyDescent="0.25">
      <c r="B2" s="719" t="str">
        <f>"Company: "&amp;CVR!G10</f>
        <v xml:space="preserve">Company: </v>
      </c>
      <c r="C2" s="192"/>
      <c r="D2" s="192"/>
      <c r="E2" s="192"/>
      <c r="F2" s="193"/>
      <c r="G2" s="194"/>
      <c r="I2" s="194"/>
      <c r="K2" s="194"/>
      <c r="N2" s="194"/>
      <c r="P2" s="194"/>
      <c r="R2" s="194"/>
      <c r="U2" s="194"/>
    </row>
    <row r="3" spans="1:22" x14ac:dyDescent="0.2">
      <c r="B3" s="720" t="str">
        <f>"Reporting Period: "&amp;CVR!G12&amp;", "&amp;CVR!G13</f>
        <v xml:space="preserve">Reporting Period: , </v>
      </c>
      <c r="C3" s="238"/>
      <c r="D3" s="238"/>
      <c r="E3" s="238"/>
      <c r="F3" s="196"/>
      <c r="G3" s="722"/>
      <c r="H3" s="722"/>
      <c r="I3" s="722"/>
      <c r="J3" s="722"/>
      <c r="K3" s="722"/>
      <c r="L3" s="722"/>
      <c r="M3" s="722"/>
      <c r="N3" s="722"/>
      <c r="O3" s="722"/>
      <c r="P3" s="722"/>
      <c r="Q3" s="722"/>
      <c r="R3" s="722"/>
      <c r="S3" s="722"/>
      <c r="T3" s="722"/>
      <c r="U3" s="722"/>
      <c r="V3" s="722"/>
    </row>
    <row r="4" spans="1:22" x14ac:dyDescent="0.2">
      <c r="B4" s="719"/>
      <c r="C4" s="192"/>
      <c r="D4" s="192"/>
      <c r="E4" s="192"/>
      <c r="G4" s="724"/>
      <c r="I4" s="724"/>
      <c r="K4" s="724"/>
      <c r="N4" s="724"/>
      <c r="P4" s="724"/>
      <c r="R4" s="724"/>
      <c r="U4" s="724"/>
    </row>
    <row r="5" spans="1:22" ht="38.25" x14ac:dyDescent="0.2">
      <c r="B5" s="719"/>
      <c r="C5" s="192"/>
      <c r="D5" s="192"/>
      <c r="E5" s="192"/>
      <c r="F5" s="987" t="s">
        <v>1194</v>
      </c>
      <c r="G5" s="299" t="s">
        <v>329</v>
      </c>
      <c r="H5" s="300"/>
      <c r="I5" s="299" t="s">
        <v>328</v>
      </c>
      <c r="J5" s="300"/>
      <c r="K5" s="299" t="s">
        <v>357</v>
      </c>
      <c r="L5" s="300"/>
      <c r="M5" s="273"/>
      <c r="N5" s="299" t="s">
        <v>359</v>
      </c>
      <c r="O5" s="300"/>
      <c r="P5" s="299" t="s">
        <v>360</v>
      </c>
      <c r="Q5" s="300"/>
      <c r="R5" s="299" t="s">
        <v>361</v>
      </c>
      <c r="S5" s="300"/>
      <c r="T5" s="273"/>
      <c r="U5" s="299" t="s">
        <v>920</v>
      </c>
      <c r="V5" s="300"/>
    </row>
    <row r="6" spans="1:22" ht="25.5" x14ac:dyDescent="0.2">
      <c r="C6" s="189"/>
      <c r="F6" s="987"/>
      <c r="G6" s="207" t="s">
        <v>1375</v>
      </c>
      <c r="H6" s="207" t="s">
        <v>358</v>
      </c>
      <c r="I6" s="207" t="s">
        <v>1375</v>
      </c>
      <c r="J6" s="207" t="s">
        <v>358</v>
      </c>
      <c r="K6" s="207" t="s">
        <v>1375</v>
      </c>
      <c r="L6" s="207" t="s">
        <v>358</v>
      </c>
      <c r="N6" s="207" t="s">
        <v>1375</v>
      </c>
      <c r="O6" s="207" t="s">
        <v>358</v>
      </c>
      <c r="P6" s="207" t="s">
        <v>1375</v>
      </c>
      <c r="Q6" s="207" t="s">
        <v>358</v>
      </c>
      <c r="R6" s="207" t="s">
        <v>1375</v>
      </c>
      <c r="S6" s="207" t="s">
        <v>358</v>
      </c>
      <c r="U6" s="207" t="s">
        <v>1375</v>
      </c>
      <c r="V6" s="207" t="s">
        <v>358</v>
      </c>
    </row>
    <row r="7" spans="1:22" x14ac:dyDescent="0.2">
      <c r="B7" s="606" t="s">
        <v>54</v>
      </c>
      <c r="C7" s="198"/>
      <c r="D7" s="198"/>
      <c r="E7" s="607"/>
      <c r="F7" s="987"/>
      <c r="G7" s="227" t="s">
        <v>1394</v>
      </c>
      <c r="H7" s="227" t="s">
        <v>1395</v>
      </c>
      <c r="I7" s="227" t="s">
        <v>1397</v>
      </c>
      <c r="J7" s="227" t="s">
        <v>1396</v>
      </c>
      <c r="K7" s="227" t="s">
        <v>729</v>
      </c>
      <c r="L7" s="227" t="s">
        <v>730</v>
      </c>
      <c r="N7" s="227" t="s">
        <v>59</v>
      </c>
      <c r="O7" s="227" t="s">
        <v>60</v>
      </c>
      <c r="P7" s="227" t="s">
        <v>61</v>
      </c>
      <c r="Q7" s="227" t="s">
        <v>62</v>
      </c>
      <c r="R7" s="227" t="s">
        <v>362</v>
      </c>
      <c r="S7" s="227" t="s">
        <v>363</v>
      </c>
      <c r="U7" s="227" t="s">
        <v>757</v>
      </c>
      <c r="V7" s="227" t="s">
        <v>65</v>
      </c>
    </row>
    <row r="8" spans="1:22" x14ac:dyDescent="0.2">
      <c r="B8" s="729"/>
      <c r="C8" s="247"/>
      <c r="D8" s="247"/>
      <c r="E8" s="247"/>
      <c r="F8" s="248"/>
      <c r="G8" s="731"/>
      <c r="I8" s="731"/>
      <c r="K8" s="731"/>
      <c r="N8" s="731"/>
      <c r="P8" s="731"/>
      <c r="R8" s="731"/>
      <c r="U8" s="731"/>
    </row>
    <row r="9" spans="1:22" s="206" customFormat="1" x14ac:dyDescent="0.2">
      <c r="A9" s="189"/>
      <c r="B9" s="250" t="s">
        <v>1339</v>
      </c>
      <c r="C9" s="277"/>
      <c r="D9" s="277"/>
      <c r="E9" s="277"/>
      <c r="F9" s="248"/>
      <c r="G9" s="278"/>
      <c r="I9" s="278"/>
      <c r="K9" s="278"/>
      <c r="N9" s="278"/>
      <c r="P9" s="278"/>
      <c r="R9" s="278"/>
      <c r="U9" s="278"/>
    </row>
    <row r="10" spans="1:22" x14ac:dyDescent="0.2">
      <c r="B10" s="778" t="s">
        <v>1017</v>
      </c>
      <c r="C10" s="252"/>
      <c r="D10" s="253"/>
      <c r="E10" s="229"/>
      <c r="F10" s="211">
        <v>11</v>
      </c>
      <c r="G10" s="254">
        <f>SUBTOTAL(9,G11:G22)</f>
        <v>0</v>
      </c>
      <c r="H10" s="254">
        <f>SUBTOTAL(9,H11:H22)</f>
        <v>0</v>
      </c>
      <c r="I10" s="254">
        <f>SUBTOTAL(9,I11:I22)</f>
        <v>0</v>
      </c>
      <c r="J10" s="254">
        <f>SUBTOTAL(9,J11:J22)</f>
        <v>0</v>
      </c>
      <c r="K10" s="254">
        <f t="shared" ref="K10:L34" si="0">G10+I10</f>
        <v>0</v>
      </c>
      <c r="L10" s="254">
        <f t="shared" si="0"/>
        <v>0</v>
      </c>
      <c r="N10" s="254">
        <f>SUBTOTAL(9,N11:N22)</f>
        <v>0</v>
      </c>
      <c r="O10" s="254">
        <f>SUBTOTAL(9,O11:O22)</f>
        <v>0</v>
      </c>
      <c r="P10" s="254">
        <f>SUBTOTAL(9,P11:P22)</f>
        <v>0</v>
      </c>
      <c r="Q10" s="254">
        <f>SUBTOTAL(9,Q11:Q22)</f>
        <v>0</v>
      </c>
      <c r="R10" s="254">
        <f t="shared" ref="R10:S34" si="1">N10+P10</f>
        <v>0</v>
      </c>
      <c r="S10" s="254">
        <f t="shared" si="1"/>
        <v>0</v>
      </c>
      <c r="U10" s="254">
        <f>SUBTOTAL(9,U11:U22)</f>
        <v>0</v>
      </c>
      <c r="V10" s="254">
        <f>SUBTOTAL(9,V11:V22)</f>
        <v>0</v>
      </c>
    </row>
    <row r="11" spans="1:22" x14ac:dyDescent="0.2">
      <c r="B11" s="255" t="s">
        <v>1252</v>
      </c>
      <c r="C11" s="252"/>
      <c r="D11" s="253"/>
      <c r="E11" s="229"/>
      <c r="F11" s="211">
        <v>12</v>
      </c>
      <c r="G11" s="269"/>
      <c r="H11" s="269"/>
      <c r="I11" s="269"/>
      <c r="J11" s="269"/>
      <c r="K11" s="254">
        <f t="shared" si="0"/>
        <v>0</v>
      </c>
      <c r="L11" s="254">
        <f t="shared" si="0"/>
        <v>0</v>
      </c>
      <c r="N11" s="269"/>
      <c r="O11" s="269"/>
      <c r="P11" s="269"/>
      <c r="Q11" s="269"/>
      <c r="R11" s="254">
        <f t="shared" si="1"/>
        <v>0</v>
      </c>
      <c r="S11" s="254">
        <f t="shared" si="1"/>
        <v>0</v>
      </c>
      <c r="U11" s="269"/>
      <c r="V11" s="269"/>
    </row>
    <row r="12" spans="1:22" x14ac:dyDescent="0.2">
      <c r="B12" s="255" t="s">
        <v>1253</v>
      </c>
      <c r="C12" s="252"/>
      <c r="D12" s="253"/>
      <c r="E12" s="229"/>
      <c r="F12" s="211">
        <v>13</v>
      </c>
      <c r="G12" s="269"/>
      <c r="H12" s="269"/>
      <c r="I12" s="269"/>
      <c r="J12" s="269"/>
      <c r="K12" s="254">
        <f t="shared" si="0"/>
        <v>0</v>
      </c>
      <c r="L12" s="254">
        <f t="shared" si="0"/>
        <v>0</v>
      </c>
      <c r="N12" s="269"/>
      <c r="O12" s="269"/>
      <c r="P12" s="269"/>
      <c r="Q12" s="269"/>
      <c r="R12" s="254">
        <f t="shared" si="1"/>
        <v>0</v>
      </c>
      <c r="S12" s="254">
        <f t="shared" si="1"/>
        <v>0</v>
      </c>
      <c r="U12" s="269"/>
      <c r="V12" s="269"/>
    </row>
    <row r="13" spans="1:22" x14ac:dyDescent="0.2">
      <c r="B13" s="255" t="s">
        <v>1254</v>
      </c>
      <c r="C13" s="252"/>
      <c r="D13" s="253"/>
      <c r="E13" s="229"/>
      <c r="F13" s="211">
        <v>14</v>
      </c>
      <c r="G13" s="269"/>
      <c r="H13" s="269"/>
      <c r="I13" s="269"/>
      <c r="J13" s="269"/>
      <c r="K13" s="254">
        <f t="shared" si="0"/>
        <v>0</v>
      </c>
      <c r="L13" s="254">
        <f t="shared" si="0"/>
        <v>0</v>
      </c>
      <c r="N13" s="269"/>
      <c r="O13" s="269"/>
      <c r="P13" s="269"/>
      <c r="Q13" s="269"/>
      <c r="R13" s="254">
        <f t="shared" si="1"/>
        <v>0</v>
      </c>
      <c r="S13" s="254">
        <f t="shared" si="1"/>
        <v>0</v>
      </c>
      <c r="U13" s="269"/>
      <c r="V13" s="269"/>
    </row>
    <row r="14" spans="1:22" x14ac:dyDescent="0.2">
      <c r="B14" s="255" t="s">
        <v>1255</v>
      </c>
      <c r="C14" s="252"/>
      <c r="D14" s="253"/>
      <c r="E14" s="229"/>
      <c r="F14" s="211">
        <v>15</v>
      </c>
      <c r="G14" s="269"/>
      <c r="H14" s="269"/>
      <c r="I14" s="269"/>
      <c r="J14" s="269"/>
      <c r="K14" s="254">
        <f t="shared" si="0"/>
        <v>0</v>
      </c>
      <c r="L14" s="254">
        <f t="shared" si="0"/>
        <v>0</v>
      </c>
      <c r="N14" s="269"/>
      <c r="O14" s="269"/>
      <c r="P14" s="269"/>
      <c r="Q14" s="269"/>
      <c r="R14" s="254">
        <f t="shared" si="1"/>
        <v>0</v>
      </c>
      <c r="S14" s="254">
        <f t="shared" si="1"/>
        <v>0</v>
      </c>
      <c r="U14" s="269"/>
      <c r="V14" s="269"/>
    </row>
    <row r="15" spans="1:22" x14ac:dyDescent="0.2">
      <c r="B15" s="255" t="s">
        <v>1256</v>
      </c>
      <c r="C15" s="252"/>
      <c r="D15" s="253"/>
      <c r="E15" s="229"/>
      <c r="F15" s="211">
        <v>16</v>
      </c>
      <c r="G15" s="269"/>
      <c r="H15" s="269"/>
      <c r="I15" s="269"/>
      <c r="J15" s="269"/>
      <c r="K15" s="254">
        <f t="shared" si="0"/>
        <v>0</v>
      </c>
      <c r="L15" s="254">
        <f t="shared" si="0"/>
        <v>0</v>
      </c>
      <c r="N15" s="269"/>
      <c r="O15" s="269"/>
      <c r="P15" s="269"/>
      <c r="Q15" s="269"/>
      <c r="R15" s="254">
        <f t="shared" si="1"/>
        <v>0</v>
      </c>
      <c r="S15" s="254">
        <f t="shared" si="1"/>
        <v>0</v>
      </c>
      <c r="U15" s="269"/>
      <c r="V15" s="269"/>
    </row>
    <row r="16" spans="1:22" x14ac:dyDescent="0.2">
      <c r="B16" s="255" t="s">
        <v>1257</v>
      </c>
      <c r="C16" s="252"/>
      <c r="D16" s="253"/>
      <c r="E16" s="229"/>
      <c r="F16" s="211">
        <v>17</v>
      </c>
      <c r="G16" s="269"/>
      <c r="H16" s="269"/>
      <c r="I16" s="269"/>
      <c r="J16" s="269"/>
      <c r="K16" s="254">
        <f t="shared" si="0"/>
        <v>0</v>
      </c>
      <c r="L16" s="254">
        <f t="shared" si="0"/>
        <v>0</v>
      </c>
      <c r="N16" s="269"/>
      <c r="O16" s="269"/>
      <c r="P16" s="269"/>
      <c r="Q16" s="269"/>
      <c r="R16" s="254">
        <f t="shared" si="1"/>
        <v>0</v>
      </c>
      <c r="S16" s="254">
        <f t="shared" si="1"/>
        <v>0</v>
      </c>
      <c r="U16" s="269"/>
      <c r="V16" s="269"/>
    </row>
    <row r="17" spans="2:22" x14ac:dyDescent="0.2">
      <c r="B17" s="255" t="s">
        <v>1258</v>
      </c>
      <c r="C17" s="252"/>
      <c r="D17" s="253"/>
      <c r="E17" s="229"/>
      <c r="F17" s="211">
        <v>18</v>
      </c>
      <c r="G17" s="269"/>
      <c r="H17" s="269"/>
      <c r="I17" s="269"/>
      <c r="J17" s="269"/>
      <c r="K17" s="254">
        <f t="shared" si="0"/>
        <v>0</v>
      </c>
      <c r="L17" s="254">
        <f t="shared" si="0"/>
        <v>0</v>
      </c>
      <c r="N17" s="269"/>
      <c r="O17" s="269"/>
      <c r="P17" s="269"/>
      <c r="Q17" s="269"/>
      <c r="R17" s="254">
        <f t="shared" si="1"/>
        <v>0</v>
      </c>
      <c r="S17" s="254">
        <f t="shared" si="1"/>
        <v>0</v>
      </c>
      <c r="U17" s="269"/>
      <c r="V17" s="269"/>
    </row>
    <row r="18" spans="2:22" x14ac:dyDescent="0.2">
      <c r="B18" s="255" t="s">
        <v>1259</v>
      </c>
      <c r="C18" s="252"/>
      <c r="D18" s="253"/>
      <c r="E18" s="229"/>
      <c r="F18" s="211">
        <v>19</v>
      </c>
      <c r="G18" s="269"/>
      <c r="H18" s="269"/>
      <c r="I18" s="269"/>
      <c r="J18" s="269"/>
      <c r="K18" s="254">
        <f t="shared" si="0"/>
        <v>0</v>
      </c>
      <c r="L18" s="254">
        <f t="shared" si="0"/>
        <v>0</v>
      </c>
      <c r="N18" s="269"/>
      <c r="O18" s="269"/>
      <c r="P18" s="269"/>
      <c r="Q18" s="269"/>
      <c r="R18" s="254">
        <f t="shared" si="1"/>
        <v>0</v>
      </c>
      <c r="S18" s="254">
        <f t="shared" si="1"/>
        <v>0</v>
      </c>
      <c r="U18" s="269"/>
      <c r="V18" s="269"/>
    </row>
    <row r="19" spans="2:22" x14ac:dyDescent="0.2">
      <c r="B19" s="255" t="s">
        <v>1260</v>
      </c>
      <c r="C19" s="252"/>
      <c r="D19" s="253"/>
      <c r="E19" s="229"/>
      <c r="F19" s="211">
        <v>20</v>
      </c>
      <c r="G19" s="269"/>
      <c r="H19" s="269"/>
      <c r="I19" s="269"/>
      <c r="J19" s="269"/>
      <c r="K19" s="254">
        <f t="shared" si="0"/>
        <v>0</v>
      </c>
      <c r="L19" s="254">
        <f t="shared" si="0"/>
        <v>0</v>
      </c>
      <c r="N19" s="269"/>
      <c r="O19" s="269"/>
      <c r="P19" s="269"/>
      <c r="Q19" s="269"/>
      <c r="R19" s="254">
        <f t="shared" si="1"/>
        <v>0</v>
      </c>
      <c r="S19" s="254">
        <f t="shared" si="1"/>
        <v>0</v>
      </c>
      <c r="U19" s="269"/>
      <c r="V19" s="269"/>
    </row>
    <row r="20" spans="2:22" x14ac:dyDescent="0.2">
      <c r="B20" s="255" t="s">
        <v>1261</v>
      </c>
      <c r="C20" s="252"/>
      <c r="D20" s="253"/>
      <c r="E20" s="229"/>
      <c r="F20" s="211">
        <v>21</v>
      </c>
      <c r="G20" s="269"/>
      <c r="H20" s="269"/>
      <c r="I20" s="269"/>
      <c r="J20" s="269"/>
      <c r="K20" s="254">
        <f t="shared" si="0"/>
        <v>0</v>
      </c>
      <c r="L20" s="254">
        <f t="shared" si="0"/>
        <v>0</v>
      </c>
      <c r="N20" s="269"/>
      <c r="O20" s="269"/>
      <c r="P20" s="269"/>
      <c r="Q20" s="269"/>
      <c r="R20" s="254">
        <f t="shared" si="1"/>
        <v>0</v>
      </c>
      <c r="S20" s="254">
        <f t="shared" si="1"/>
        <v>0</v>
      </c>
      <c r="U20" s="269"/>
      <c r="V20" s="269"/>
    </row>
    <row r="21" spans="2:22" x14ac:dyDescent="0.2">
      <c r="B21" s="255" t="s">
        <v>1262</v>
      </c>
      <c r="C21" s="252"/>
      <c r="D21" s="253"/>
      <c r="E21" s="229"/>
      <c r="F21" s="211">
        <v>22</v>
      </c>
      <c r="G21" s="269"/>
      <c r="H21" s="269"/>
      <c r="I21" s="269"/>
      <c r="J21" s="269"/>
      <c r="K21" s="254">
        <f t="shared" si="0"/>
        <v>0</v>
      </c>
      <c r="L21" s="254">
        <f t="shared" si="0"/>
        <v>0</v>
      </c>
      <c r="N21" s="269"/>
      <c r="O21" s="269"/>
      <c r="P21" s="269"/>
      <c r="Q21" s="269"/>
      <c r="R21" s="254">
        <f t="shared" si="1"/>
        <v>0</v>
      </c>
      <c r="S21" s="254">
        <f t="shared" si="1"/>
        <v>0</v>
      </c>
      <c r="U21" s="269"/>
      <c r="V21" s="269"/>
    </row>
    <row r="22" spans="2:22" x14ac:dyDescent="0.2">
      <c r="B22" s="255" t="s">
        <v>1263</v>
      </c>
      <c r="C22" s="252"/>
      <c r="D22" s="253"/>
      <c r="E22" s="229"/>
      <c r="F22" s="211">
        <v>23</v>
      </c>
      <c r="G22" s="269"/>
      <c r="H22" s="269"/>
      <c r="I22" s="269"/>
      <c r="J22" s="269"/>
      <c r="K22" s="254">
        <f t="shared" si="0"/>
        <v>0</v>
      </c>
      <c r="L22" s="254">
        <f t="shared" si="0"/>
        <v>0</v>
      </c>
      <c r="N22" s="269"/>
      <c r="O22" s="269"/>
      <c r="P22" s="269"/>
      <c r="Q22" s="269"/>
      <c r="R22" s="254">
        <f t="shared" si="1"/>
        <v>0</v>
      </c>
      <c r="S22" s="254">
        <f t="shared" si="1"/>
        <v>0</v>
      </c>
      <c r="U22" s="269"/>
      <c r="V22" s="269"/>
    </row>
    <row r="23" spans="2:22" x14ac:dyDescent="0.2">
      <c r="B23" s="778" t="s">
        <v>1349</v>
      </c>
      <c r="C23" s="252"/>
      <c r="D23" s="253"/>
      <c r="E23" s="229"/>
      <c r="F23" s="211">
        <v>24</v>
      </c>
      <c r="G23" s="269"/>
      <c r="H23" s="269"/>
      <c r="I23" s="269"/>
      <c r="J23" s="269"/>
      <c r="K23" s="254">
        <f t="shared" si="0"/>
        <v>0</v>
      </c>
      <c r="L23" s="254">
        <f t="shared" si="0"/>
        <v>0</v>
      </c>
      <c r="N23" s="269"/>
      <c r="O23" s="269"/>
      <c r="P23" s="269"/>
      <c r="Q23" s="269"/>
      <c r="R23" s="254">
        <f t="shared" si="1"/>
        <v>0</v>
      </c>
      <c r="S23" s="254">
        <f t="shared" si="1"/>
        <v>0</v>
      </c>
      <c r="U23" s="269"/>
      <c r="V23" s="269"/>
    </row>
    <row r="24" spans="2:22" x14ac:dyDescent="0.2">
      <c r="B24" s="778" t="s">
        <v>849</v>
      </c>
      <c r="C24" s="252"/>
      <c r="D24" s="253"/>
      <c r="E24" s="229"/>
      <c r="F24" s="211">
        <v>25</v>
      </c>
      <c r="G24" s="269"/>
      <c r="H24" s="269"/>
      <c r="I24" s="269"/>
      <c r="J24" s="269"/>
      <c r="K24" s="254">
        <f t="shared" si="0"/>
        <v>0</v>
      </c>
      <c r="L24" s="254">
        <f t="shared" si="0"/>
        <v>0</v>
      </c>
      <c r="N24" s="269"/>
      <c r="O24" s="269"/>
      <c r="P24" s="269"/>
      <c r="Q24" s="269"/>
      <c r="R24" s="254">
        <f t="shared" si="1"/>
        <v>0</v>
      </c>
      <c r="S24" s="254">
        <f t="shared" si="1"/>
        <v>0</v>
      </c>
      <c r="U24" s="269"/>
      <c r="V24" s="269"/>
    </row>
    <row r="25" spans="2:22" x14ac:dyDescent="0.2">
      <c r="B25" s="778" t="s">
        <v>1365</v>
      </c>
      <c r="C25" s="252"/>
      <c r="D25" s="253"/>
      <c r="E25" s="229"/>
      <c r="F25" s="211">
        <v>26</v>
      </c>
      <c r="G25" s="269"/>
      <c r="H25" s="269"/>
      <c r="I25" s="269"/>
      <c r="J25" s="269"/>
      <c r="K25" s="254">
        <f t="shared" si="0"/>
        <v>0</v>
      </c>
      <c r="L25" s="254">
        <f t="shared" si="0"/>
        <v>0</v>
      </c>
      <c r="N25" s="269"/>
      <c r="O25" s="269"/>
      <c r="P25" s="269"/>
      <c r="Q25" s="269"/>
      <c r="R25" s="254">
        <f t="shared" si="1"/>
        <v>0</v>
      </c>
      <c r="S25" s="254">
        <f t="shared" si="1"/>
        <v>0</v>
      </c>
      <c r="U25" s="269"/>
      <c r="V25" s="269"/>
    </row>
    <row r="26" spans="2:22" x14ac:dyDescent="0.2">
      <c r="B26" s="778" t="s">
        <v>1366</v>
      </c>
      <c r="C26" s="252"/>
      <c r="D26" s="253"/>
      <c r="E26" s="229"/>
      <c r="F26" s="211">
        <v>27</v>
      </c>
      <c r="G26" s="269"/>
      <c r="H26" s="269"/>
      <c r="I26" s="269"/>
      <c r="J26" s="269"/>
      <c r="K26" s="254">
        <f t="shared" si="0"/>
        <v>0</v>
      </c>
      <c r="L26" s="254">
        <f t="shared" si="0"/>
        <v>0</v>
      </c>
      <c r="N26" s="269"/>
      <c r="O26" s="269"/>
      <c r="P26" s="269"/>
      <c r="Q26" s="269"/>
      <c r="R26" s="254">
        <f t="shared" si="1"/>
        <v>0</v>
      </c>
      <c r="S26" s="254">
        <f t="shared" si="1"/>
        <v>0</v>
      </c>
      <c r="U26" s="269"/>
      <c r="V26" s="269"/>
    </row>
    <row r="27" spans="2:22" x14ac:dyDescent="0.2">
      <c r="B27" s="778" t="s">
        <v>1367</v>
      </c>
      <c r="C27" s="252"/>
      <c r="D27" s="253"/>
      <c r="E27" s="229"/>
      <c r="F27" s="211">
        <v>28</v>
      </c>
      <c r="G27" s="269"/>
      <c r="H27" s="269"/>
      <c r="I27" s="269"/>
      <c r="J27" s="269"/>
      <c r="K27" s="254">
        <f t="shared" si="0"/>
        <v>0</v>
      </c>
      <c r="L27" s="254">
        <f t="shared" si="0"/>
        <v>0</v>
      </c>
      <c r="N27" s="269"/>
      <c r="O27" s="269"/>
      <c r="P27" s="269"/>
      <c r="Q27" s="269"/>
      <c r="R27" s="254">
        <f t="shared" si="1"/>
        <v>0</v>
      </c>
      <c r="S27" s="254">
        <f t="shared" si="1"/>
        <v>0</v>
      </c>
      <c r="U27" s="269"/>
      <c r="V27" s="269"/>
    </row>
    <row r="28" spans="2:22" x14ac:dyDescent="0.2">
      <c r="B28" s="778" t="s">
        <v>1368</v>
      </c>
      <c r="C28" s="252"/>
      <c r="D28" s="253"/>
      <c r="E28" s="229"/>
      <c r="F28" s="211">
        <v>29</v>
      </c>
      <c r="G28" s="269"/>
      <c r="H28" s="269"/>
      <c r="I28" s="269"/>
      <c r="J28" s="269"/>
      <c r="K28" s="254">
        <f t="shared" si="0"/>
        <v>0</v>
      </c>
      <c r="L28" s="254">
        <f t="shared" si="0"/>
        <v>0</v>
      </c>
      <c r="N28" s="269"/>
      <c r="O28" s="269"/>
      <c r="P28" s="269"/>
      <c r="Q28" s="269"/>
      <c r="R28" s="254">
        <f t="shared" si="1"/>
        <v>0</v>
      </c>
      <c r="S28" s="254">
        <f t="shared" si="1"/>
        <v>0</v>
      </c>
      <c r="U28" s="269"/>
      <c r="V28" s="269"/>
    </row>
    <row r="29" spans="2:22" x14ac:dyDescent="0.2">
      <c r="B29" s="778" t="s">
        <v>1369</v>
      </c>
      <c r="C29" s="252"/>
      <c r="D29" s="253"/>
      <c r="E29" s="229"/>
      <c r="F29" s="211">
        <v>30</v>
      </c>
      <c r="G29" s="269"/>
      <c r="H29" s="269"/>
      <c r="I29" s="269"/>
      <c r="J29" s="269"/>
      <c r="K29" s="254">
        <f t="shared" si="0"/>
        <v>0</v>
      </c>
      <c r="L29" s="254">
        <f t="shared" si="0"/>
        <v>0</v>
      </c>
      <c r="N29" s="269"/>
      <c r="O29" s="269"/>
      <c r="P29" s="269"/>
      <c r="Q29" s="269"/>
      <c r="R29" s="254">
        <f t="shared" si="1"/>
        <v>0</v>
      </c>
      <c r="S29" s="254">
        <f t="shared" si="1"/>
        <v>0</v>
      </c>
      <c r="U29" s="269"/>
      <c r="V29" s="269"/>
    </row>
    <row r="30" spans="2:22" x14ac:dyDescent="0.2">
      <c r="B30" s="778" t="s">
        <v>1370</v>
      </c>
      <c r="C30" s="252"/>
      <c r="D30" s="253"/>
      <c r="E30" s="229"/>
      <c r="F30" s="211">
        <v>31</v>
      </c>
      <c r="G30" s="269"/>
      <c r="H30" s="269"/>
      <c r="I30" s="269"/>
      <c r="J30" s="269"/>
      <c r="K30" s="254">
        <f t="shared" si="0"/>
        <v>0</v>
      </c>
      <c r="L30" s="254">
        <f t="shared" si="0"/>
        <v>0</v>
      </c>
      <c r="N30" s="269"/>
      <c r="O30" s="269"/>
      <c r="P30" s="269"/>
      <c r="Q30" s="269"/>
      <c r="R30" s="254">
        <f t="shared" si="1"/>
        <v>0</v>
      </c>
      <c r="S30" s="254">
        <f t="shared" si="1"/>
        <v>0</v>
      </c>
      <c r="U30" s="269"/>
      <c r="V30" s="269"/>
    </row>
    <row r="31" spans="2:22" x14ac:dyDescent="0.2">
      <c r="B31" s="778" t="s">
        <v>1373</v>
      </c>
      <c r="C31" s="252"/>
      <c r="D31" s="253"/>
      <c r="E31" s="229"/>
      <c r="F31" s="211">
        <v>32</v>
      </c>
      <c r="G31" s="269"/>
      <c r="H31" s="269"/>
      <c r="I31" s="269"/>
      <c r="J31" s="269"/>
      <c r="K31" s="254">
        <f t="shared" si="0"/>
        <v>0</v>
      </c>
      <c r="L31" s="254">
        <f t="shared" si="0"/>
        <v>0</v>
      </c>
      <c r="N31" s="269"/>
      <c r="O31" s="269"/>
      <c r="P31" s="269"/>
      <c r="Q31" s="269"/>
      <c r="R31" s="254">
        <f t="shared" si="1"/>
        <v>0</v>
      </c>
      <c r="S31" s="254">
        <f t="shared" si="1"/>
        <v>0</v>
      </c>
      <c r="U31" s="269"/>
      <c r="V31" s="269"/>
    </row>
    <row r="32" spans="2:22" x14ac:dyDescent="0.2">
      <c r="B32" s="778" t="s">
        <v>1374</v>
      </c>
      <c r="C32" s="252"/>
      <c r="D32" s="253"/>
      <c r="E32" s="229"/>
      <c r="F32" s="211">
        <v>33</v>
      </c>
      <c r="G32" s="269"/>
      <c r="H32" s="269"/>
      <c r="I32" s="269"/>
      <c r="J32" s="269"/>
      <c r="K32" s="254">
        <f t="shared" si="0"/>
        <v>0</v>
      </c>
      <c r="L32" s="254">
        <f t="shared" si="0"/>
        <v>0</v>
      </c>
      <c r="N32" s="269"/>
      <c r="O32" s="269"/>
      <c r="P32" s="269"/>
      <c r="Q32" s="269"/>
      <c r="R32" s="254">
        <f t="shared" si="1"/>
        <v>0</v>
      </c>
      <c r="S32" s="254">
        <f t="shared" si="1"/>
        <v>0</v>
      </c>
      <c r="U32" s="269"/>
      <c r="V32" s="269"/>
    </row>
    <row r="33" spans="2:22" x14ac:dyDescent="0.2">
      <c r="B33" s="779" t="s">
        <v>848</v>
      </c>
      <c r="C33" s="257"/>
      <c r="D33" s="258"/>
      <c r="E33" s="259"/>
      <c r="F33" s="211">
        <v>34</v>
      </c>
      <c r="G33" s="269"/>
      <c r="H33" s="269"/>
      <c r="I33" s="269"/>
      <c r="J33" s="269"/>
      <c r="K33" s="254">
        <f t="shared" si="0"/>
        <v>0</v>
      </c>
      <c r="L33" s="254">
        <f t="shared" si="0"/>
        <v>0</v>
      </c>
      <c r="N33" s="269"/>
      <c r="O33" s="269"/>
      <c r="P33" s="269"/>
      <c r="Q33" s="269"/>
      <c r="R33" s="254">
        <f t="shared" si="1"/>
        <v>0</v>
      </c>
      <c r="S33" s="254">
        <f t="shared" si="1"/>
        <v>0</v>
      </c>
      <c r="U33" s="269"/>
      <c r="V33" s="269"/>
    </row>
    <row r="34" spans="2:22" x14ac:dyDescent="0.2">
      <c r="B34" s="260" t="s">
        <v>326</v>
      </c>
      <c r="C34" s="261"/>
      <c r="D34" s="261"/>
      <c r="E34" s="233"/>
      <c r="F34" s="234">
        <v>39</v>
      </c>
      <c r="G34" s="262">
        <f>SUBTOTAL(9,G10:G33)</f>
        <v>0</v>
      </c>
      <c r="H34" s="262">
        <f>SUBTOTAL(9,H10:H33)</f>
        <v>0</v>
      </c>
      <c r="I34" s="262">
        <f>SUBTOTAL(9,I10:I33)</f>
        <v>0</v>
      </c>
      <c r="J34" s="262">
        <f>SUBTOTAL(9,J10:J33)</f>
        <v>0</v>
      </c>
      <c r="K34" s="262">
        <f t="shared" si="0"/>
        <v>0</v>
      </c>
      <c r="L34" s="262">
        <f t="shared" si="0"/>
        <v>0</v>
      </c>
      <c r="N34" s="262">
        <f>SUBTOTAL(9,N10:N33)</f>
        <v>0</v>
      </c>
      <c r="O34" s="262">
        <f>SUBTOTAL(9,O10:O33)</f>
        <v>0</v>
      </c>
      <c r="P34" s="262">
        <f>SUBTOTAL(9,P10:P33)</f>
        <v>0</v>
      </c>
      <c r="Q34" s="262">
        <f>SUBTOTAL(9,Q10:Q33)</f>
        <v>0</v>
      </c>
      <c r="R34" s="262">
        <f t="shared" si="1"/>
        <v>0</v>
      </c>
      <c r="S34" s="262">
        <f t="shared" si="1"/>
        <v>0</v>
      </c>
      <c r="U34" s="262">
        <f>SUBTOTAL(9,U10:U33)</f>
        <v>0</v>
      </c>
      <c r="V34" s="262">
        <f>SUBTOTAL(9,V10:V33)</f>
        <v>0</v>
      </c>
    </row>
    <row r="35" spans="2:22" x14ac:dyDescent="0.2">
      <c r="G35" s="263"/>
      <c r="I35" s="263"/>
      <c r="K35" s="263"/>
      <c r="N35" s="263"/>
      <c r="P35" s="263"/>
      <c r="R35" s="263"/>
      <c r="U35" s="263"/>
    </row>
    <row r="36" spans="2:22" x14ac:dyDescent="0.2">
      <c r="B36" s="264" t="s">
        <v>1343</v>
      </c>
      <c r="G36" s="263"/>
      <c r="I36" s="263"/>
      <c r="K36" s="263"/>
      <c r="N36" s="263"/>
      <c r="P36" s="263"/>
      <c r="R36" s="263"/>
      <c r="U36" s="263"/>
    </row>
    <row r="37" spans="2:22" x14ac:dyDescent="0.2">
      <c r="B37" s="781" t="s">
        <v>639</v>
      </c>
      <c r="C37" s="252"/>
      <c r="D37" s="253"/>
      <c r="E37" s="229"/>
      <c r="F37" s="211">
        <v>41</v>
      </c>
      <c r="G37" s="269"/>
      <c r="H37" s="269"/>
      <c r="I37" s="269"/>
      <c r="J37" s="269"/>
      <c r="K37" s="254">
        <f>G37+I37</f>
        <v>0</v>
      </c>
      <c r="L37" s="254">
        <f t="shared" ref="K37:L44" si="2">H37+J37</f>
        <v>0</v>
      </c>
      <c r="N37" s="269"/>
      <c r="O37" s="269"/>
      <c r="P37" s="269"/>
      <c r="Q37" s="269"/>
      <c r="R37" s="254">
        <f t="shared" ref="R37:S44" si="3">N37+P37</f>
        <v>0</v>
      </c>
      <c r="S37" s="254">
        <f t="shared" si="3"/>
        <v>0</v>
      </c>
      <c r="U37" s="269"/>
      <c r="V37" s="269"/>
    </row>
    <row r="38" spans="2:22" x14ac:dyDescent="0.2">
      <c r="B38" s="781" t="s">
        <v>638</v>
      </c>
      <c r="C38" s="252"/>
      <c r="D38" s="253"/>
      <c r="E38" s="229"/>
      <c r="F38" s="211">
        <v>42</v>
      </c>
      <c r="G38" s="269"/>
      <c r="H38" s="269"/>
      <c r="I38" s="269"/>
      <c r="J38" s="269"/>
      <c r="K38" s="254">
        <f t="shared" si="2"/>
        <v>0</v>
      </c>
      <c r="L38" s="254">
        <f t="shared" si="2"/>
        <v>0</v>
      </c>
      <c r="N38" s="269"/>
      <c r="O38" s="269"/>
      <c r="P38" s="269"/>
      <c r="Q38" s="269"/>
      <c r="R38" s="254">
        <f t="shared" si="3"/>
        <v>0</v>
      </c>
      <c r="S38" s="254">
        <f t="shared" si="3"/>
        <v>0</v>
      </c>
      <c r="U38" s="269"/>
      <c r="V38" s="269"/>
    </row>
    <row r="39" spans="2:22" x14ac:dyDescent="0.2">
      <c r="B39" s="781" t="s">
        <v>640</v>
      </c>
      <c r="C39" s="252"/>
      <c r="D39" s="253"/>
      <c r="E39" s="229"/>
      <c r="F39" s="211">
        <v>43</v>
      </c>
      <c r="G39" s="269"/>
      <c r="H39" s="269"/>
      <c r="I39" s="269"/>
      <c r="J39" s="269"/>
      <c r="K39" s="254">
        <f t="shared" si="2"/>
        <v>0</v>
      </c>
      <c r="L39" s="254">
        <f t="shared" si="2"/>
        <v>0</v>
      </c>
      <c r="N39" s="269"/>
      <c r="O39" s="269"/>
      <c r="P39" s="269"/>
      <c r="Q39" s="269"/>
      <c r="R39" s="254">
        <f t="shared" si="3"/>
        <v>0</v>
      </c>
      <c r="S39" s="254">
        <f t="shared" si="3"/>
        <v>0</v>
      </c>
      <c r="U39" s="269"/>
      <c r="V39" s="269"/>
    </row>
    <row r="40" spans="2:22" x14ac:dyDescent="0.2">
      <c r="B40" s="260" t="s">
        <v>641</v>
      </c>
      <c r="C40" s="261"/>
      <c r="D40" s="261"/>
      <c r="E40" s="233"/>
      <c r="F40" s="234">
        <v>49</v>
      </c>
      <c r="G40" s="262">
        <f>SUBTOTAL(9,G37:G39)</f>
        <v>0</v>
      </c>
      <c r="H40" s="262">
        <f>SUBTOTAL(9,H37:H39)</f>
        <v>0</v>
      </c>
      <c r="I40" s="262">
        <f>SUBTOTAL(9,I37:I39)</f>
        <v>0</v>
      </c>
      <c r="J40" s="262">
        <f>SUBTOTAL(9,J37:J39)</f>
        <v>0</v>
      </c>
      <c r="K40" s="254">
        <f t="shared" si="2"/>
        <v>0</v>
      </c>
      <c r="L40" s="254">
        <f t="shared" si="2"/>
        <v>0</v>
      </c>
      <c r="N40" s="262">
        <f>SUBTOTAL(9,N37:N39)</f>
        <v>0</v>
      </c>
      <c r="O40" s="262">
        <f>SUBTOTAL(9,O37:O39)</f>
        <v>0</v>
      </c>
      <c r="P40" s="262">
        <f>SUBTOTAL(9,P37:P39)</f>
        <v>0</v>
      </c>
      <c r="Q40" s="262">
        <f>SUBTOTAL(9,Q37:Q39)</f>
        <v>0</v>
      </c>
      <c r="R40" s="254">
        <f t="shared" si="3"/>
        <v>0</v>
      </c>
      <c r="S40" s="254">
        <f t="shared" si="3"/>
        <v>0</v>
      </c>
      <c r="U40" s="262">
        <f>SUBTOTAL(9,U37:U39)</f>
        <v>0</v>
      </c>
      <c r="V40" s="262">
        <f>SUBTOTAL(9,V37:V39)</f>
        <v>0</v>
      </c>
    </row>
    <row r="41" spans="2:22" x14ac:dyDescent="0.2">
      <c r="B41" s="781" t="s">
        <v>642</v>
      </c>
      <c r="C41" s="252"/>
      <c r="D41" s="253"/>
      <c r="E41" s="229"/>
      <c r="F41" s="211">
        <v>51</v>
      </c>
      <c r="G41" s="269"/>
      <c r="H41" s="269"/>
      <c r="I41" s="269"/>
      <c r="J41" s="269"/>
      <c r="K41" s="254">
        <f t="shared" si="2"/>
        <v>0</v>
      </c>
      <c r="L41" s="254">
        <f t="shared" si="2"/>
        <v>0</v>
      </c>
      <c r="N41" s="269"/>
      <c r="O41" s="269"/>
      <c r="P41" s="269"/>
      <c r="Q41" s="269"/>
      <c r="R41" s="254">
        <f t="shared" si="3"/>
        <v>0</v>
      </c>
      <c r="S41" s="254">
        <f t="shared" si="3"/>
        <v>0</v>
      </c>
      <c r="U41" s="269"/>
      <c r="V41" s="269"/>
    </row>
    <row r="42" spans="2:22" x14ac:dyDescent="0.2">
      <c r="B42" s="781" t="s">
        <v>644</v>
      </c>
      <c r="C42" s="252"/>
      <c r="D42" s="253"/>
      <c r="E42" s="229"/>
      <c r="F42" s="211">
        <v>52</v>
      </c>
      <c r="G42" s="269"/>
      <c r="H42" s="269"/>
      <c r="I42" s="269"/>
      <c r="J42" s="269"/>
      <c r="K42" s="254">
        <f t="shared" si="2"/>
        <v>0</v>
      </c>
      <c r="L42" s="254">
        <f t="shared" si="2"/>
        <v>0</v>
      </c>
      <c r="N42" s="269"/>
      <c r="O42" s="269"/>
      <c r="P42" s="269"/>
      <c r="Q42" s="269"/>
      <c r="R42" s="254">
        <f t="shared" si="3"/>
        <v>0</v>
      </c>
      <c r="S42" s="254">
        <f t="shared" si="3"/>
        <v>0</v>
      </c>
      <c r="U42" s="269"/>
      <c r="V42" s="269"/>
    </row>
    <row r="43" spans="2:22" x14ac:dyDescent="0.2">
      <c r="B43" s="781" t="s">
        <v>643</v>
      </c>
      <c r="C43" s="252"/>
      <c r="D43" s="253"/>
      <c r="E43" s="229"/>
      <c r="F43" s="211">
        <v>53</v>
      </c>
      <c r="G43" s="269"/>
      <c r="H43" s="269"/>
      <c r="I43" s="269"/>
      <c r="J43" s="269"/>
      <c r="K43" s="254">
        <f t="shared" si="2"/>
        <v>0</v>
      </c>
      <c r="L43" s="254">
        <f t="shared" si="2"/>
        <v>0</v>
      </c>
      <c r="N43" s="269"/>
      <c r="O43" s="269"/>
      <c r="P43" s="269"/>
      <c r="Q43" s="269"/>
      <c r="R43" s="254">
        <f t="shared" si="3"/>
        <v>0</v>
      </c>
      <c r="S43" s="254">
        <f t="shared" si="3"/>
        <v>0</v>
      </c>
      <c r="U43" s="269"/>
      <c r="V43" s="269"/>
    </row>
    <row r="44" spans="2:22" x14ac:dyDescent="0.2">
      <c r="B44" s="260" t="s">
        <v>645</v>
      </c>
      <c r="C44" s="261"/>
      <c r="D44" s="261"/>
      <c r="E44" s="233"/>
      <c r="F44" s="234">
        <v>59</v>
      </c>
      <c r="G44" s="262">
        <f>SUBTOTAL(9,G41:G43)</f>
        <v>0</v>
      </c>
      <c r="H44" s="262">
        <f>SUBTOTAL(9,H41:H43)</f>
        <v>0</v>
      </c>
      <c r="I44" s="262">
        <f>SUBTOTAL(9,I41:I43)</f>
        <v>0</v>
      </c>
      <c r="J44" s="262">
        <f>SUBTOTAL(9,J41:J43)</f>
        <v>0</v>
      </c>
      <c r="K44" s="262">
        <f t="shared" si="2"/>
        <v>0</v>
      </c>
      <c r="L44" s="262">
        <f t="shared" si="2"/>
        <v>0</v>
      </c>
      <c r="N44" s="262">
        <f>SUBTOTAL(9,N41:N43)</f>
        <v>0</v>
      </c>
      <c r="O44" s="262">
        <f>SUBTOTAL(9,O41:O43)</f>
        <v>0</v>
      </c>
      <c r="P44" s="262">
        <f>SUBTOTAL(9,P41:P43)</f>
        <v>0</v>
      </c>
      <c r="Q44" s="262">
        <f>SUBTOTAL(9,Q41:Q43)</f>
        <v>0</v>
      </c>
      <c r="R44" s="262">
        <f t="shared" si="3"/>
        <v>0</v>
      </c>
      <c r="S44" s="262">
        <f t="shared" si="3"/>
        <v>0</v>
      </c>
      <c r="U44" s="262">
        <f>SUBTOTAL(9,U41:U43)</f>
        <v>0</v>
      </c>
      <c r="V44" s="262">
        <f>SUBTOTAL(9,V41:V43)</f>
        <v>0</v>
      </c>
    </row>
    <row r="45" spans="2:22" x14ac:dyDescent="0.2">
      <c r="B45" s="260" t="s">
        <v>646</v>
      </c>
      <c r="C45" s="261"/>
      <c r="D45" s="261"/>
      <c r="E45" s="233"/>
      <c r="F45" s="234">
        <v>69</v>
      </c>
      <c r="G45" s="262">
        <f>G40+G44</f>
        <v>0</v>
      </c>
      <c r="H45" s="262">
        <f t="shared" ref="H45:N45" si="4">H40+H44</f>
        <v>0</v>
      </c>
      <c r="I45" s="262">
        <f t="shared" si="4"/>
        <v>0</v>
      </c>
      <c r="J45" s="262">
        <f t="shared" si="4"/>
        <v>0</v>
      </c>
      <c r="K45" s="262">
        <f t="shared" si="4"/>
        <v>0</v>
      </c>
      <c r="L45" s="262">
        <f t="shared" si="4"/>
        <v>0</v>
      </c>
      <c r="N45" s="262">
        <f t="shared" si="4"/>
        <v>0</v>
      </c>
      <c r="O45" s="262">
        <f>O40+O44</f>
        <v>0</v>
      </c>
      <c r="P45" s="262">
        <f>P40+P44</f>
        <v>0</v>
      </c>
      <c r="Q45" s="262">
        <f>Q40+Q44</f>
        <v>0</v>
      </c>
      <c r="R45" s="262">
        <f>R40+R44</f>
        <v>0</v>
      </c>
      <c r="S45" s="262">
        <f>S40+S44</f>
        <v>0</v>
      </c>
      <c r="U45" s="262">
        <f>U40+U44</f>
        <v>0</v>
      </c>
      <c r="V45" s="262">
        <f>V40+V44</f>
        <v>0</v>
      </c>
    </row>
    <row r="46" spans="2:22" x14ac:dyDescent="0.2">
      <c r="G46" s="263"/>
      <c r="H46" s="263"/>
      <c r="I46" s="263"/>
      <c r="J46" s="263"/>
      <c r="K46" s="263"/>
      <c r="L46" s="263"/>
      <c r="N46" s="263"/>
      <c r="O46" s="263"/>
      <c r="P46" s="263"/>
      <c r="Q46" s="263"/>
      <c r="R46" s="263"/>
      <c r="S46" s="263"/>
      <c r="U46" s="263"/>
      <c r="V46" s="263"/>
    </row>
    <row r="47" spans="2:22" x14ac:dyDescent="0.2">
      <c r="B47" s="260" t="s">
        <v>647</v>
      </c>
      <c r="C47" s="261"/>
      <c r="D47" s="261"/>
      <c r="E47" s="233"/>
      <c r="F47" s="234">
        <v>79</v>
      </c>
      <c r="G47" s="262">
        <f t="shared" ref="G47:L47" si="5">SUM(G34,G45)</f>
        <v>0</v>
      </c>
      <c r="H47" s="262">
        <f t="shared" si="5"/>
        <v>0</v>
      </c>
      <c r="I47" s="262">
        <f t="shared" si="5"/>
        <v>0</v>
      </c>
      <c r="J47" s="262">
        <f t="shared" si="5"/>
        <v>0</v>
      </c>
      <c r="K47" s="262">
        <f t="shared" si="5"/>
        <v>0</v>
      </c>
      <c r="L47" s="262">
        <f t="shared" si="5"/>
        <v>0</v>
      </c>
      <c r="N47" s="262">
        <f t="shared" ref="N47:S47" si="6">SUM(N34,N45)</f>
        <v>0</v>
      </c>
      <c r="O47" s="262">
        <f t="shared" si="6"/>
        <v>0</v>
      </c>
      <c r="P47" s="262">
        <f t="shared" si="6"/>
        <v>0</v>
      </c>
      <c r="Q47" s="262">
        <f t="shared" si="6"/>
        <v>0</v>
      </c>
      <c r="R47" s="262">
        <f t="shared" si="6"/>
        <v>0</v>
      </c>
      <c r="S47" s="262">
        <f t="shared" si="6"/>
        <v>0</v>
      </c>
      <c r="U47" s="262">
        <f>SUM(U34,U45)</f>
        <v>0</v>
      </c>
      <c r="V47" s="262">
        <f>SUM(V34,V45)</f>
        <v>0</v>
      </c>
    </row>
    <row r="48" spans="2:22" x14ac:dyDescent="0.2">
      <c r="G48" s="263"/>
      <c r="I48" s="263"/>
      <c r="K48" s="263"/>
      <c r="N48" s="263"/>
      <c r="P48" s="263"/>
      <c r="R48" s="263"/>
      <c r="U48" s="263"/>
    </row>
    <row r="49" spans="7:21" x14ac:dyDescent="0.2">
      <c r="G49" s="263"/>
      <c r="I49" s="263"/>
      <c r="K49" s="263"/>
      <c r="N49" s="263"/>
      <c r="P49" s="263"/>
      <c r="R49" s="263"/>
      <c r="U49" s="263"/>
    </row>
    <row r="50" spans="7:21" x14ac:dyDescent="0.2">
      <c r="G50" s="263"/>
      <c r="I50" s="263"/>
      <c r="K50" s="263"/>
      <c r="N50" s="263"/>
      <c r="P50" s="263"/>
      <c r="R50" s="263"/>
      <c r="U50" s="263"/>
    </row>
    <row r="51" spans="7:21" x14ac:dyDescent="0.2">
      <c r="G51" s="263"/>
      <c r="I51" s="263"/>
      <c r="K51" s="263"/>
      <c r="N51" s="263"/>
      <c r="P51" s="263"/>
      <c r="R51" s="263"/>
      <c r="U51" s="263"/>
    </row>
    <row r="52" spans="7:21" x14ac:dyDescent="0.2">
      <c r="G52" s="263"/>
      <c r="I52" s="263"/>
      <c r="K52" s="263"/>
      <c r="N52" s="263"/>
      <c r="P52" s="263"/>
      <c r="R52" s="263"/>
      <c r="U52" s="263"/>
    </row>
    <row r="53" spans="7:21" x14ac:dyDescent="0.2">
      <c r="G53" s="263"/>
      <c r="I53" s="263"/>
      <c r="K53" s="263"/>
      <c r="N53" s="263"/>
      <c r="P53" s="263"/>
      <c r="R53" s="263"/>
      <c r="U53" s="263"/>
    </row>
    <row r="54" spans="7:21" x14ac:dyDescent="0.2">
      <c r="G54" s="263"/>
      <c r="I54" s="263"/>
      <c r="K54" s="263"/>
      <c r="N54" s="263"/>
      <c r="P54" s="263"/>
      <c r="R54" s="263"/>
      <c r="U54" s="263"/>
    </row>
    <row r="55" spans="7:21" x14ac:dyDescent="0.2">
      <c r="G55" s="263"/>
      <c r="I55" s="263"/>
      <c r="K55" s="263"/>
      <c r="N55" s="263"/>
      <c r="P55" s="263"/>
      <c r="R55" s="263"/>
      <c r="U55" s="263"/>
    </row>
    <row r="56" spans="7:21" x14ac:dyDescent="0.2">
      <c r="G56" s="263"/>
      <c r="I56" s="263"/>
      <c r="K56" s="263"/>
      <c r="N56" s="263"/>
      <c r="P56" s="263"/>
      <c r="R56" s="263"/>
      <c r="U56" s="263"/>
    </row>
    <row r="57" spans="7:21" x14ac:dyDescent="0.2">
      <c r="G57" s="263"/>
      <c r="I57" s="263"/>
      <c r="K57" s="263"/>
      <c r="N57" s="263"/>
      <c r="P57" s="263"/>
      <c r="R57" s="263"/>
      <c r="U57" s="263"/>
    </row>
    <row r="58" spans="7:21" x14ac:dyDescent="0.2">
      <c r="G58" s="263"/>
      <c r="I58" s="263"/>
      <c r="K58" s="263"/>
      <c r="N58" s="263"/>
      <c r="P58" s="263"/>
      <c r="R58" s="263"/>
      <c r="U58" s="263"/>
    </row>
    <row r="59" spans="7:21" x14ac:dyDescent="0.2">
      <c r="G59" s="263"/>
      <c r="I59" s="263"/>
      <c r="K59" s="263"/>
      <c r="N59" s="263"/>
      <c r="P59" s="263"/>
      <c r="R59" s="263"/>
      <c r="U59" s="263"/>
    </row>
    <row r="60" spans="7:21" x14ac:dyDescent="0.2">
      <c r="G60" s="263"/>
      <c r="I60" s="263"/>
      <c r="K60" s="263"/>
      <c r="N60" s="263"/>
      <c r="P60" s="263"/>
      <c r="R60" s="263"/>
      <c r="U60" s="263"/>
    </row>
    <row r="61" spans="7:21" x14ac:dyDescent="0.2">
      <c r="G61" s="263"/>
      <c r="I61" s="263"/>
      <c r="K61" s="263"/>
      <c r="N61" s="263"/>
      <c r="P61" s="263"/>
      <c r="R61" s="263"/>
      <c r="U61" s="263"/>
    </row>
    <row r="62" spans="7:21" x14ac:dyDescent="0.2">
      <c r="G62" s="263"/>
      <c r="I62" s="263"/>
      <c r="K62" s="263"/>
      <c r="N62" s="263"/>
      <c r="P62" s="263"/>
      <c r="R62" s="263"/>
      <c r="U62" s="263"/>
    </row>
    <row r="63" spans="7:21" x14ac:dyDescent="0.2">
      <c r="G63" s="263"/>
      <c r="I63" s="263"/>
      <c r="K63" s="263"/>
      <c r="N63" s="263"/>
      <c r="P63" s="263"/>
      <c r="R63" s="263"/>
      <c r="U63" s="263"/>
    </row>
    <row r="64" spans="7:21" x14ac:dyDescent="0.2">
      <c r="G64" s="263"/>
      <c r="I64" s="263"/>
      <c r="K64" s="263"/>
      <c r="N64" s="263"/>
      <c r="P64" s="263"/>
      <c r="R64" s="263"/>
      <c r="U64" s="263"/>
    </row>
    <row r="65" spans="7:21" x14ac:dyDescent="0.2">
      <c r="G65" s="263"/>
      <c r="I65" s="263"/>
      <c r="K65" s="263"/>
      <c r="N65" s="263"/>
      <c r="P65" s="263"/>
      <c r="R65" s="263"/>
      <c r="U65" s="263"/>
    </row>
    <row r="66" spans="7:21" x14ac:dyDescent="0.2">
      <c r="G66" s="263"/>
      <c r="I66" s="263"/>
      <c r="K66" s="263"/>
      <c r="N66" s="263"/>
      <c r="P66" s="263"/>
      <c r="R66" s="263"/>
      <c r="U66" s="263"/>
    </row>
    <row r="67" spans="7:21" x14ac:dyDescent="0.2">
      <c r="G67" s="263"/>
      <c r="I67" s="263"/>
      <c r="K67" s="263"/>
      <c r="N67" s="263"/>
      <c r="P67" s="263"/>
      <c r="R67" s="263"/>
      <c r="U67" s="263"/>
    </row>
    <row r="68" spans="7:21" x14ac:dyDescent="0.2">
      <c r="G68" s="263"/>
      <c r="I68" s="263"/>
      <c r="K68" s="263"/>
      <c r="N68" s="263"/>
      <c r="P68" s="263"/>
      <c r="R68" s="263"/>
      <c r="U68" s="263"/>
    </row>
    <row r="69" spans="7:21" x14ac:dyDescent="0.2">
      <c r="G69" s="263"/>
      <c r="I69" s="263"/>
      <c r="K69" s="263"/>
      <c r="N69" s="263"/>
      <c r="P69" s="263"/>
      <c r="R69" s="263"/>
      <c r="U69" s="263"/>
    </row>
    <row r="70" spans="7:21" x14ac:dyDescent="0.2">
      <c r="G70" s="263"/>
      <c r="I70" s="263"/>
      <c r="K70" s="263"/>
      <c r="N70" s="263"/>
      <c r="P70" s="263"/>
      <c r="R70" s="263"/>
      <c r="U70" s="263"/>
    </row>
    <row r="71" spans="7:21" x14ac:dyDescent="0.2">
      <c r="G71" s="263"/>
      <c r="I71" s="263"/>
      <c r="K71" s="263"/>
      <c r="N71" s="263"/>
      <c r="P71" s="263"/>
      <c r="R71" s="263"/>
      <c r="U71" s="263"/>
    </row>
    <row r="72" spans="7:21" x14ac:dyDescent="0.2">
      <c r="G72" s="263"/>
      <c r="I72" s="263"/>
      <c r="K72" s="263"/>
      <c r="N72" s="263"/>
      <c r="P72" s="263"/>
      <c r="R72" s="263"/>
      <c r="U72" s="263"/>
    </row>
    <row r="73" spans="7:21" x14ac:dyDescent="0.2">
      <c r="G73" s="263"/>
      <c r="I73" s="263"/>
      <c r="K73" s="263"/>
      <c r="N73" s="263"/>
      <c r="P73" s="263"/>
      <c r="R73" s="263"/>
      <c r="U73" s="263"/>
    </row>
    <row r="74" spans="7:21" x14ac:dyDescent="0.2">
      <c r="G74" s="263"/>
      <c r="I74" s="263"/>
      <c r="K74" s="263"/>
      <c r="N74" s="263"/>
      <c r="P74" s="263"/>
      <c r="R74" s="263"/>
      <c r="U74" s="263"/>
    </row>
    <row r="75" spans="7:21" x14ac:dyDescent="0.2">
      <c r="G75" s="263"/>
      <c r="I75" s="263"/>
      <c r="K75" s="263"/>
      <c r="N75" s="263"/>
      <c r="P75" s="263"/>
      <c r="R75" s="263"/>
      <c r="U75" s="263"/>
    </row>
    <row r="76" spans="7:21" x14ac:dyDescent="0.2">
      <c r="G76" s="263"/>
      <c r="I76" s="263"/>
      <c r="K76" s="263"/>
      <c r="N76" s="263"/>
      <c r="P76" s="263"/>
      <c r="R76" s="263"/>
      <c r="U76" s="263"/>
    </row>
    <row r="77" spans="7:21" x14ac:dyDescent="0.2">
      <c r="G77" s="263"/>
      <c r="I77" s="263"/>
      <c r="K77" s="263"/>
      <c r="N77" s="263"/>
      <c r="P77" s="263"/>
      <c r="R77" s="263"/>
      <c r="U77" s="263"/>
    </row>
    <row r="78" spans="7:21" x14ac:dyDescent="0.2">
      <c r="G78" s="263"/>
      <c r="I78" s="263"/>
      <c r="K78" s="263"/>
      <c r="N78" s="263"/>
      <c r="P78" s="263"/>
      <c r="R78" s="263"/>
      <c r="U78" s="263"/>
    </row>
    <row r="79" spans="7:21" x14ac:dyDescent="0.2">
      <c r="G79" s="263"/>
      <c r="I79" s="263"/>
      <c r="K79" s="263"/>
      <c r="N79" s="263"/>
      <c r="P79" s="263"/>
      <c r="R79" s="263"/>
      <c r="U79" s="263"/>
    </row>
    <row r="80" spans="7:21" x14ac:dyDescent="0.2">
      <c r="G80" s="263"/>
      <c r="I80" s="263"/>
      <c r="K80" s="263"/>
      <c r="N80" s="263"/>
      <c r="P80" s="263"/>
      <c r="R80" s="263"/>
      <c r="U80" s="263"/>
    </row>
    <row r="81" spans="7:21" x14ac:dyDescent="0.2">
      <c r="G81" s="263"/>
      <c r="I81" s="263"/>
      <c r="K81" s="263"/>
      <c r="N81" s="263"/>
      <c r="P81" s="263"/>
      <c r="R81" s="263"/>
      <c r="U81" s="263"/>
    </row>
    <row r="82" spans="7:21" x14ac:dyDescent="0.2">
      <c r="G82" s="263"/>
      <c r="I82" s="263"/>
      <c r="K82" s="263"/>
      <c r="N82" s="263"/>
      <c r="P82" s="263"/>
      <c r="R82" s="263"/>
      <c r="U82" s="263"/>
    </row>
    <row r="83" spans="7:21" x14ac:dyDescent="0.2">
      <c r="G83" s="263"/>
      <c r="I83" s="263"/>
      <c r="K83" s="263"/>
      <c r="N83" s="263"/>
      <c r="P83" s="263"/>
      <c r="R83" s="263"/>
      <c r="U83" s="263"/>
    </row>
    <row r="84" spans="7:21" x14ac:dyDescent="0.2">
      <c r="G84" s="263"/>
      <c r="I84" s="263"/>
      <c r="K84" s="263"/>
      <c r="N84" s="263"/>
      <c r="P84" s="263"/>
      <c r="R84" s="263"/>
      <c r="U84" s="263"/>
    </row>
    <row r="85" spans="7:21" x14ac:dyDescent="0.2">
      <c r="G85" s="263"/>
      <c r="I85" s="263"/>
      <c r="K85" s="263"/>
      <c r="N85" s="263"/>
      <c r="P85" s="263"/>
      <c r="R85" s="263"/>
      <c r="U85" s="263"/>
    </row>
    <row r="86" spans="7:21" x14ac:dyDescent="0.2">
      <c r="G86" s="263"/>
      <c r="I86" s="263"/>
      <c r="K86" s="263"/>
      <c r="N86" s="263"/>
      <c r="P86" s="263"/>
      <c r="R86" s="263"/>
      <c r="U86" s="263"/>
    </row>
    <row r="87" spans="7:21" x14ac:dyDescent="0.2">
      <c r="G87" s="263"/>
      <c r="I87" s="263"/>
      <c r="K87" s="263"/>
      <c r="N87" s="263"/>
      <c r="P87" s="263"/>
      <c r="R87" s="263"/>
      <c r="U87" s="263"/>
    </row>
    <row r="88" spans="7:21" x14ac:dyDescent="0.2">
      <c r="G88" s="263"/>
      <c r="I88" s="263"/>
      <c r="K88" s="263"/>
      <c r="N88" s="263"/>
      <c r="P88" s="263"/>
      <c r="R88" s="263"/>
      <c r="U88" s="263"/>
    </row>
    <row r="89" spans="7:21" x14ac:dyDescent="0.2">
      <c r="G89" s="263"/>
      <c r="I89" s="263"/>
      <c r="K89" s="263"/>
      <c r="N89" s="263"/>
      <c r="P89" s="263"/>
      <c r="R89" s="263"/>
      <c r="U89" s="263"/>
    </row>
    <row r="90" spans="7:21" x14ac:dyDescent="0.2">
      <c r="G90" s="263"/>
      <c r="I90" s="263"/>
      <c r="K90" s="263"/>
      <c r="N90" s="263"/>
      <c r="P90" s="263"/>
      <c r="R90" s="263"/>
      <c r="U90" s="263"/>
    </row>
    <row r="91" spans="7:21" x14ac:dyDescent="0.2">
      <c r="G91" s="263"/>
      <c r="I91" s="263"/>
      <c r="K91" s="263"/>
      <c r="N91" s="263"/>
      <c r="P91" s="263"/>
      <c r="R91" s="263"/>
      <c r="U91" s="263"/>
    </row>
  </sheetData>
  <sheetProtection password="E47D" sheet="1" objects="1" scenarios="1"/>
  <mergeCells count="1">
    <mergeCell ref="F5:F7"/>
  </mergeCells>
  <phoneticPr fontId="2" type="noConversion"/>
  <pageMargins left="0.25" right="0.25" top="0.75" bottom="0.75" header="0.5" footer="0.5"/>
  <pageSetup paperSize="9" scale="70" orientation="landscape" r:id="rId1"/>
  <headerFooter alignWithMargins="0">
    <oddFooter xml:space="preserve">&amp;L&amp;A
&amp;R&amp;P of &amp;N
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AC266"/>
  <sheetViews>
    <sheetView showGridLines="0" zoomScale="80" zoomScaleNormal="65" workbookViewId="0">
      <pane xSplit="6" ySplit="7" topLeftCell="G8" activePane="bottomRight" state="frozen"/>
      <selection activeCell="C6" sqref="C6"/>
      <selection pane="topRight" activeCell="C6" sqref="C6"/>
      <selection pane="bottomLeft" activeCell="C6" sqref="C6"/>
      <selection pane="bottomRight" activeCell="H2" sqref="H2"/>
    </sheetView>
  </sheetViews>
  <sheetFormatPr defaultRowHeight="12.75" x14ac:dyDescent="0.2"/>
  <cols>
    <col min="1" max="1" width="2.5703125" customWidth="1"/>
    <col min="2" max="2" width="3.5703125" customWidth="1"/>
    <col min="3" max="3" width="3.5703125" style="63" customWidth="1"/>
    <col min="4" max="4" width="3.5703125" customWidth="1"/>
    <col min="5" max="5" width="41.140625" customWidth="1"/>
    <col min="6" max="6" width="5.7109375" style="53" customWidth="1"/>
    <col min="7" max="11" width="11.42578125" customWidth="1"/>
    <col min="12" max="12" width="1.42578125" customWidth="1"/>
    <col min="13" max="13" width="11.42578125" style="19" customWidth="1"/>
    <col min="14" max="17" width="11.42578125" customWidth="1"/>
    <col min="18" max="18" width="1.42578125" customWidth="1"/>
    <col min="19" max="23" width="11.42578125" customWidth="1"/>
    <col min="24" max="24" width="1.42578125" customWidth="1"/>
    <col min="25" max="29" width="11.42578125" customWidth="1"/>
  </cols>
  <sheetData>
    <row r="1" spans="1:29" ht="15.75" x14ac:dyDescent="0.25">
      <c r="A1" s="43" t="str">
        <f ca="1">RIGHT(CELL("filename",A2),LEN(CELL("filename",A2))-FIND("]",CELL("filename",A2)))</f>
        <v>Form 76</v>
      </c>
      <c r="B1" s="24" t="str">
        <f ca="1">INDEX(TOC!$B$5:$G$54,MATCH(TEXT(A1,0),TOC!$B$5:$B$54,0),6)</f>
        <v>Form 76 - Revenue/ Expense Analysis - Breakdown of Gross Premiums and Claims by Region and Line of Business</v>
      </c>
      <c r="C1" s="72"/>
      <c r="D1" s="72"/>
      <c r="E1" s="72"/>
      <c r="F1" s="124"/>
      <c r="G1" s="805"/>
      <c r="H1" s="805"/>
      <c r="I1" s="805"/>
      <c r="J1" s="805"/>
      <c r="K1" s="805"/>
      <c r="M1" s="24"/>
    </row>
    <row r="2" spans="1:29" ht="15.75" x14ac:dyDescent="0.25">
      <c r="B2" s="112" t="str">
        <f>"Company: "&amp;CVR!G10</f>
        <v xml:space="preserve">Company: </v>
      </c>
      <c r="C2" s="61"/>
      <c r="D2" s="61"/>
      <c r="E2" s="61"/>
      <c r="F2" s="193"/>
      <c r="G2" s="193"/>
      <c r="H2" s="193"/>
      <c r="I2" s="193"/>
      <c r="J2" s="193"/>
      <c r="K2" s="193"/>
      <c r="L2" s="189"/>
      <c r="M2" s="193"/>
    </row>
    <row r="3" spans="1:29" x14ac:dyDescent="0.2">
      <c r="B3" s="806" t="str">
        <f>"Reporting Period: "&amp;CVR!G12&amp;", "&amp;CVR!G13</f>
        <v xml:space="preserve">Reporting Period: , </v>
      </c>
      <c r="C3" s="62"/>
      <c r="D3" s="62"/>
      <c r="E3" s="62"/>
      <c r="F3" s="55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06"/>
      <c r="S3" s="806"/>
      <c r="T3" s="806"/>
      <c r="U3" s="806"/>
      <c r="V3" s="806"/>
      <c r="W3" s="806"/>
      <c r="X3" s="806"/>
      <c r="Y3" s="806"/>
      <c r="Z3" s="806"/>
      <c r="AA3" s="806"/>
      <c r="AB3" s="806"/>
      <c r="AC3" s="806"/>
    </row>
    <row r="4" spans="1:29" x14ac:dyDescent="0.2">
      <c r="B4" s="112"/>
      <c r="C4" s="61"/>
      <c r="D4" s="61"/>
      <c r="E4" s="61"/>
      <c r="G4" s="112"/>
      <c r="H4" s="112"/>
      <c r="I4" s="112"/>
      <c r="J4" s="112"/>
      <c r="K4" s="112"/>
      <c r="M4" s="42"/>
    </row>
    <row r="5" spans="1:29" x14ac:dyDescent="0.2">
      <c r="C5"/>
      <c r="F5"/>
      <c r="G5" s="105" t="s">
        <v>1205</v>
      </c>
      <c r="H5" s="105"/>
      <c r="I5" s="105"/>
      <c r="J5" s="105"/>
      <c r="K5" s="105"/>
      <c r="M5" s="105" t="s">
        <v>1079</v>
      </c>
      <c r="N5" s="105"/>
      <c r="O5" s="105"/>
      <c r="P5" s="105"/>
      <c r="Q5" s="105"/>
      <c r="S5" s="105" t="s">
        <v>758</v>
      </c>
      <c r="T5" s="105"/>
      <c r="U5" s="105"/>
      <c r="V5" s="105"/>
      <c r="W5" s="105"/>
      <c r="Y5" s="105" t="s">
        <v>920</v>
      </c>
      <c r="Z5" s="105"/>
      <c r="AA5" s="105"/>
      <c r="AB5" s="105"/>
      <c r="AC5" s="105"/>
    </row>
    <row r="6" spans="1:29" x14ac:dyDescent="0.2">
      <c r="C6"/>
      <c r="F6" s="988" t="s">
        <v>1194</v>
      </c>
      <c r="G6" s="807" t="s">
        <v>1078</v>
      </c>
      <c r="H6" s="808" t="s">
        <v>804</v>
      </c>
      <c r="I6" s="808" t="s">
        <v>803</v>
      </c>
      <c r="J6" s="808" t="s">
        <v>371</v>
      </c>
      <c r="K6" s="120" t="s">
        <v>1218</v>
      </c>
      <c r="L6" s="116"/>
      <c r="M6" s="809" t="s">
        <v>1078</v>
      </c>
      <c r="N6" s="808" t="s">
        <v>804</v>
      </c>
      <c r="O6" s="808" t="s">
        <v>803</v>
      </c>
      <c r="P6" s="808" t="s">
        <v>371</v>
      </c>
      <c r="Q6" s="120" t="s">
        <v>1218</v>
      </c>
      <c r="S6" s="809" t="s">
        <v>1078</v>
      </c>
      <c r="T6" s="808" t="s">
        <v>804</v>
      </c>
      <c r="U6" s="808" t="s">
        <v>803</v>
      </c>
      <c r="V6" s="808" t="s">
        <v>371</v>
      </c>
      <c r="W6" s="120" t="s">
        <v>1218</v>
      </c>
      <c r="Y6" s="809" t="s">
        <v>1078</v>
      </c>
      <c r="Z6" s="808" t="s">
        <v>804</v>
      </c>
      <c r="AA6" s="808" t="s">
        <v>803</v>
      </c>
      <c r="AB6" s="808" t="s">
        <v>371</v>
      </c>
      <c r="AC6" s="120" t="s">
        <v>1218</v>
      </c>
    </row>
    <row r="7" spans="1:29" ht="25.5" x14ac:dyDescent="0.2">
      <c r="B7" s="63" t="s">
        <v>54</v>
      </c>
      <c r="C7"/>
      <c r="F7" s="989"/>
      <c r="G7" s="120" t="s">
        <v>1394</v>
      </c>
      <c r="H7" s="120" t="s">
        <v>1395</v>
      </c>
      <c r="I7" s="120" t="s">
        <v>1397</v>
      </c>
      <c r="J7" s="120" t="s">
        <v>1396</v>
      </c>
      <c r="K7" s="120" t="s">
        <v>262</v>
      </c>
      <c r="L7" s="116"/>
      <c r="M7" s="120" t="s">
        <v>58</v>
      </c>
      <c r="N7" s="120" t="s">
        <v>59</v>
      </c>
      <c r="O7" s="120" t="s">
        <v>60</v>
      </c>
      <c r="P7" s="120" t="s">
        <v>61</v>
      </c>
      <c r="Q7" s="120" t="s">
        <v>263</v>
      </c>
      <c r="S7" s="120" t="s">
        <v>63</v>
      </c>
      <c r="T7" s="120" t="s">
        <v>64</v>
      </c>
      <c r="U7" s="120" t="s">
        <v>757</v>
      </c>
      <c r="V7" s="120" t="s">
        <v>65</v>
      </c>
      <c r="W7" s="120" t="s">
        <v>264</v>
      </c>
      <c r="Y7" s="120" t="s">
        <v>67</v>
      </c>
      <c r="Z7" s="120" t="s">
        <v>68</v>
      </c>
      <c r="AA7" s="120" t="s">
        <v>69</v>
      </c>
      <c r="AB7" s="120" t="s">
        <v>70</v>
      </c>
      <c r="AC7" s="120" t="s">
        <v>265</v>
      </c>
    </row>
    <row r="8" spans="1:29" x14ac:dyDescent="0.2">
      <c r="B8" s="19"/>
      <c r="C8"/>
      <c r="F8"/>
      <c r="M8"/>
    </row>
    <row r="9" spans="1:29" x14ac:dyDescent="0.2">
      <c r="B9" s="19" t="s">
        <v>1080</v>
      </c>
      <c r="C9"/>
      <c r="F9"/>
      <c r="M9"/>
    </row>
    <row r="10" spans="1:29" x14ac:dyDescent="0.2">
      <c r="B10" s="810" t="s">
        <v>1017</v>
      </c>
      <c r="C10" s="71"/>
      <c r="D10" s="70"/>
      <c r="E10" s="68"/>
      <c r="F10" s="58">
        <v>11</v>
      </c>
      <c r="G10" s="811">
        <f>SUBTOTAL(9,G11:G22)</f>
        <v>0</v>
      </c>
      <c r="H10" s="811">
        <f>SUBTOTAL(9,H11:H22)</f>
        <v>0</v>
      </c>
      <c r="I10" s="811">
        <f>SUBTOTAL(9,I11:I22)</f>
        <v>0</v>
      </c>
      <c r="J10" s="811">
        <f>SUBTOTAL(9,J11:J22)</f>
        <v>0</v>
      </c>
      <c r="K10" s="811">
        <f>SUM(G10:J10)</f>
        <v>0</v>
      </c>
      <c r="M10" s="811">
        <f>SUBTOTAL(9,M11:M22)</f>
        <v>0</v>
      </c>
      <c r="N10" s="811">
        <f>SUBTOTAL(9,N11:N22)</f>
        <v>0</v>
      </c>
      <c r="O10" s="811">
        <f>SUBTOTAL(9,O11:O22)</f>
        <v>0</v>
      </c>
      <c r="P10" s="811">
        <f>SUBTOTAL(9,P11:P22)</f>
        <v>0</v>
      </c>
      <c r="Q10" s="811">
        <f>SUM(M10:P10)</f>
        <v>0</v>
      </c>
      <c r="S10" s="811">
        <f>SUBTOTAL(9,S11:S22)</f>
        <v>0</v>
      </c>
      <c r="T10" s="811">
        <f>SUBTOTAL(9,T11:T22)</f>
        <v>0</v>
      </c>
      <c r="U10" s="811">
        <f>SUBTOTAL(9,U11:U22)</f>
        <v>0</v>
      </c>
      <c r="V10" s="811">
        <f>SUBTOTAL(9,V11:V22)</f>
        <v>0</v>
      </c>
      <c r="W10" s="811">
        <f t="shared" ref="W10:W44" si="0">SUM(S10:V10)</f>
        <v>0</v>
      </c>
      <c r="Y10" s="811">
        <f>SUBTOTAL(9,Y11:Y22)</f>
        <v>0</v>
      </c>
      <c r="Z10" s="811">
        <f>SUBTOTAL(9,Z11:Z22)</f>
        <v>0</v>
      </c>
      <c r="AA10" s="811">
        <f>SUBTOTAL(9,AA11:AA22)</f>
        <v>0</v>
      </c>
      <c r="AB10" s="811">
        <f>SUBTOTAL(9,AB11:AB22)</f>
        <v>0</v>
      </c>
      <c r="AC10" s="811">
        <f t="shared" ref="AC10:AC44" si="1">SUM(Y10:AB10)</f>
        <v>0</v>
      </c>
    </row>
    <row r="11" spans="1:29" x14ac:dyDescent="0.2">
      <c r="B11" s="77" t="s">
        <v>1252</v>
      </c>
      <c r="C11" s="71"/>
      <c r="D11" s="70"/>
      <c r="E11" s="68"/>
      <c r="F11" s="58">
        <v>12</v>
      </c>
      <c r="G11" s="750"/>
      <c r="H11" s="750"/>
      <c r="I11" s="750"/>
      <c r="J11" s="750"/>
      <c r="K11" s="811">
        <f t="shared" ref="K11:K41" si="2">SUM(G11:J11)</f>
        <v>0</v>
      </c>
      <c r="M11" s="750"/>
      <c r="N11" s="750"/>
      <c r="O11" s="750"/>
      <c r="P11" s="750"/>
      <c r="Q11" s="811">
        <f t="shared" ref="Q11:Q44" si="3">SUM(M11:P11)</f>
        <v>0</v>
      </c>
      <c r="S11" s="750"/>
      <c r="T11" s="750"/>
      <c r="U11" s="750"/>
      <c r="V11" s="750"/>
      <c r="W11" s="811">
        <f t="shared" si="0"/>
        <v>0</v>
      </c>
      <c r="Y11" s="750"/>
      <c r="Z11" s="750"/>
      <c r="AA11" s="750"/>
      <c r="AB11" s="750"/>
      <c r="AC11" s="811">
        <f t="shared" si="1"/>
        <v>0</v>
      </c>
    </row>
    <row r="12" spans="1:29" x14ac:dyDescent="0.2">
      <c r="B12" s="77" t="s">
        <v>1253</v>
      </c>
      <c r="C12" s="71"/>
      <c r="D12" s="70"/>
      <c r="E12" s="68"/>
      <c r="F12" s="58">
        <v>13</v>
      </c>
      <c r="G12" s="750"/>
      <c r="H12" s="750"/>
      <c r="I12" s="750"/>
      <c r="J12" s="750"/>
      <c r="K12" s="811">
        <f t="shared" si="2"/>
        <v>0</v>
      </c>
      <c r="M12" s="750"/>
      <c r="N12" s="750"/>
      <c r="O12" s="750"/>
      <c r="P12" s="750"/>
      <c r="Q12" s="811">
        <f t="shared" si="3"/>
        <v>0</v>
      </c>
      <c r="S12" s="750"/>
      <c r="T12" s="750"/>
      <c r="U12" s="750"/>
      <c r="V12" s="750"/>
      <c r="W12" s="811">
        <f t="shared" si="0"/>
        <v>0</v>
      </c>
      <c r="Y12" s="750"/>
      <c r="Z12" s="750"/>
      <c r="AA12" s="750"/>
      <c r="AB12" s="750"/>
      <c r="AC12" s="811">
        <f t="shared" si="1"/>
        <v>0</v>
      </c>
    </row>
    <row r="13" spans="1:29" x14ac:dyDescent="0.2">
      <c r="B13" s="77" t="s">
        <v>1254</v>
      </c>
      <c r="C13" s="71"/>
      <c r="D13" s="70"/>
      <c r="E13" s="68"/>
      <c r="F13" s="58">
        <v>14</v>
      </c>
      <c r="G13" s="750"/>
      <c r="H13" s="750"/>
      <c r="I13" s="750"/>
      <c r="J13" s="750"/>
      <c r="K13" s="811">
        <f t="shared" si="2"/>
        <v>0</v>
      </c>
      <c r="M13" s="750"/>
      <c r="N13" s="750"/>
      <c r="O13" s="750"/>
      <c r="P13" s="750"/>
      <c r="Q13" s="811">
        <f t="shared" si="3"/>
        <v>0</v>
      </c>
      <c r="S13" s="750"/>
      <c r="T13" s="750"/>
      <c r="U13" s="750"/>
      <c r="V13" s="750"/>
      <c r="W13" s="811">
        <f t="shared" si="0"/>
        <v>0</v>
      </c>
      <c r="Y13" s="750"/>
      <c r="Z13" s="750"/>
      <c r="AA13" s="750"/>
      <c r="AB13" s="750"/>
      <c r="AC13" s="811">
        <f t="shared" si="1"/>
        <v>0</v>
      </c>
    </row>
    <row r="14" spans="1:29" x14ac:dyDescent="0.2">
      <c r="B14" s="77" t="s">
        <v>1255</v>
      </c>
      <c r="C14" s="71"/>
      <c r="D14" s="70"/>
      <c r="E14" s="68"/>
      <c r="F14" s="58">
        <v>15</v>
      </c>
      <c r="G14" s="750"/>
      <c r="H14" s="750"/>
      <c r="I14" s="750"/>
      <c r="J14" s="750"/>
      <c r="K14" s="811">
        <f t="shared" si="2"/>
        <v>0</v>
      </c>
      <c r="M14" s="750"/>
      <c r="N14" s="750"/>
      <c r="O14" s="750"/>
      <c r="P14" s="750"/>
      <c r="Q14" s="811">
        <f t="shared" si="3"/>
        <v>0</v>
      </c>
      <c r="S14" s="750"/>
      <c r="T14" s="750"/>
      <c r="U14" s="750"/>
      <c r="V14" s="750"/>
      <c r="W14" s="811">
        <f t="shared" si="0"/>
        <v>0</v>
      </c>
      <c r="Y14" s="750"/>
      <c r="Z14" s="750"/>
      <c r="AA14" s="750"/>
      <c r="AB14" s="750"/>
      <c r="AC14" s="811">
        <f t="shared" si="1"/>
        <v>0</v>
      </c>
    </row>
    <row r="15" spans="1:29" x14ac:dyDescent="0.2">
      <c r="B15" s="77" t="s">
        <v>1256</v>
      </c>
      <c r="C15" s="71"/>
      <c r="D15" s="70"/>
      <c r="E15" s="68"/>
      <c r="F15" s="58">
        <v>16</v>
      </c>
      <c r="G15" s="750"/>
      <c r="H15" s="750"/>
      <c r="I15" s="750"/>
      <c r="J15" s="750"/>
      <c r="K15" s="811">
        <f t="shared" si="2"/>
        <v>0</v>
      </c>
      <c r="M15" s="750"/>
      <c r="N15" s="750"/>
      <c r="O15" s="750"/>
      <c r="P15" s="750"/>
      <c r="Q15" s="811">
        <f t="shared" si="3"/>
        <v>0</v>
      </c>
      <c r="S15" s="750"/>
      <c r="T15" s="750"/>
      <c r="U15" s="750"/>
      <c r="V15" s="750"/>
      <c r="W15" s="811">
        <f t="shared" si="0"/>
        <v>0</v>
      </c>
      <c r="Y15" s="750"/>
      <c r="Z15" s="750"/>
      <c r="AA15" s="750"/>
      <c r="AB15" s="750"/>
      <c r="AC15" s="811">
        <f t="shared" si="1"/>
        <v>0</v>
      </c>
    </row>
    <row r="16" spans="1:29" x14ac:dyDescent="0.2">
      <c r="B16" s="77" t="s">
        <v>1257</v>
      </c>
      <c r="C16" s="71"/>
      <c r="D16" s="70"/>
      <c r="E16" s="68"/>
      <c r="F16" s="58">
        <v>17</v>
      </c>
      <c r="G16" s="750"/>
      <c r="H16" s="750"/>
      <c r="I16" s="750"/>
      <c r="J16" s="750"/>
      <c r="K16" s="811">
        <f t="shared" si="2"/>
        <v>0</v>
      </c>
      <c r="M16" s="750"/>
      <c r="N16" s="750"/>
      <c r="O16" s="750"/>
      <c r="P16" s="750"/>
      <c r="Q16" s="811">
        <f t="shared" si="3"/>
        <v>0</v>
      </c>
      <c r="S16" s="750"/>
      <c r="T16" s="750"/>
      <c r="U16" s="750"/>
      <c r="V16" s="750"/>
      <c r="W16" s="811">
        <f t="shared" si="0"/>
        <v>0</v>
      </c>
      <c r="Y16" s="750"/>
      <c r="Z16" s="750"/>
      <c r="AA16" s="750"/>
      <c r="AB16" s="750"/>
      <c r="AC16" s="811">
        <f t="shared" si="1"/>
        <v>0</v>
      </c>
    </row>
    <row r="17" spans="2:29" x14ac:dyDescent="0.2">
      <c r="B17" s="77" t="s">
        <v>1258</v>
      </c>
      <c r="C17" s="71"/>
      <c r="D17" s="70"/>
      <c r="E17" s="68"/>
      <c r="F17" s="58">
        <v>18</v>
      </c>
      <c r="G17" s="750"/>
      <c r="H17" s="750"/>
      <c r="I17" s="750"/>
      <c r="J17" s="750"/>
      <c r="K17" s="811">
        <f t="shared" si="2"/>
        <v>0</v>
      </c>
      <c r="M17" s="750"/>
      <c r="N17" s="750"/>
      <c r="O17" s="750"/>
      <c r="P17" s="750"/>
      <c r="Q17" s="811">
        <f t="shared" si="3"/>
        <v>0</v>
      </c>
      <c r="S17" s="750"/>
      <c r="T17" s="750"/>
      <c r="U17" s="750"/>
      <c r="V17" s="750"/>
      <c r="W17" s="811">
        <f t="shared" si="0"/>
        <v>0</v>
      </c>
      <c r="Y17" s="750"/>
      <c r="Z17" s="750"/>
      <c r="AA17" s="750"/>
      <c r="AB17" s="750"/>
      <c r="AC17" s="811">
        <f t="shared" si="1"/>
        <v>0</v>
      </c>
    </row>
    <row r="18" spans="2:29" x14ac:dyDescent="0.2">
      <c r="B18" s="77" t="s">
        <v>1259</v>
      </c>
      <c r="C18" s="71"/>
      <c r="D18" s="70"/>
      <c r="E18" s="68"/>
      <c r="F18" s="58">
        <v>19</v>
      </c>
      <c r="G18" s="750"/>
      <c r="H18" s="750"/>
      <c r="I18" s="750"/>
      <c r="J18" s="750"/>
      <c r="K18" s="811">
        <f t="shared" si="2"/>
        <v>0</v>
      </c>
      <c r="M18" s="750"/>
      <c r="N18" s="750"/>
      <c r="O18" s="750"/>
      <c r="P18" s="750"/>
      <c r="Q18" s="811">
        <f t="shared" si="3"/>
        <v>0</v>
      </c>
      <c r="S18" s="750"/>
      <c r="T18" s="750"/>
      <c r="U18" s="750"/>
      <c r="V18" s="750"/>
      <c r="W18" s="811">
        <f t="shared" si="0"/>
        <v>0</v>
      </c>
      <c r="Y18" s="750"/>
      <c r="Z18" s="750"/>
      <c r="AA18" s="750"/>
      <c r="AB18" s="750"/>
      <c r="AC18" s="811">
        <f t="shared" si="1"/>
        <v>0</v>
      </c>
    </row>
    <row r="19" spans="2:29" x14ac:dyDescent="0.2">
      <c r="B19" s="77" t="s">
        <v>1260</v>
      </c>
      <c r="C19" s="71"/>
      <c r="D19" s="70"/>
      <c r="E19" s="68"/>
      <c r="F19" s="58">
        <v>20</v>
      </c>
      <c r="G19" s="750"/>
      <c r="H19" s="750"/>
      <c r="I19" s="750"/>
      <c r="J19" s="750"/>
      <c r="K19" s="811">
        <f t="shared" si="2"/>
        <v>0</v>
      </c>
      <c r="M19" s="750"/>
      <c r="N19" s="750"/>
      <c r="O19" s="750"/>
      <c r="P19" s="750"/>
      <c r="Q19" s="811">
        <f t="shared" si="3"/>
        <v>0</v>
      </c>
      <c r="S19" s="750"/>
      <c r="T19" s="750"/>
      <c r="U19" s="750"/>
      <c r="V19" s="750"/>
      <c r="W19" s="811">
        <f t="shared" si="0"/>
        <v>0</v>
      </c>
      <c r="Y19" s="750"/>
      <c r="Z19" s="750"/>
      <c r="AA19" s="750"/>
      <c r="AB19" s="750"/>
      <c r="AC19" s="811">
        <f t="shared" si="1"/>
        <v>0</v>
      </c>
    </row>
    <row r="20" spans="2:29" x14ac:dyDescent="0.2">
      <c r="B20" s="77" t="s">
        <v>1261</v>
      </c>
      <c r="C20" s="71"/>
      <c r="D20" s="70"/>
      <c r="E20" s="68"/>
      <c r="F20" s="58">
        <v>21</v>
      </c>
      <c r="G20" s="750"/>
      <c r="H20" s="750"/>
      <c r="I20" s="750"/>
      <c r="J20" s="750"/>
      <c r="K20" s="811">
        <f t="shared" si="2"/>
        <v>0</v>
      </c>
      <c r="M20" s="750"/>
      <c r="N20" s="750"/>
      <c r="O20" s="750"/>
      <c r="P20" s="750"/>
      <c r="Q20" s="811">
        <f t="shared" si="3"/>
        <v>0</v>
      </c>
      <c r="S20" s="750"/>
      <c r="T20" s="750"/>
      <c r="U20" s="750"/>
      <c r="V20" s="750"/>
      <c r="W20" s="811">
        <f t="shared" si="0"/>
        <v>0</v>
      </c>
      <c r="Y20" s="750"/>
      <c r="Z20" s="750"/>
      <c r="AA20" s="750"/>
      <c r="AB20" s="750"/>
      <c r="AC20" s="811">
        <f t="shared" si="1"/>
        <v>0</v>
      </c>
    </row>
    <row r="21" spans="2:29" x14ac:dyDescent="0.2">
      <c r="B21" s="77" t="s">
        <v>1262</v>
      </c>
      <c r="C21" s="71"/>
      <c r="D21" s="70"/>
      <c r="E21" s="68"/>
      <c r="F21" s="58">
        <v>22</v>
      </c>
      <c r="G21" s="750"/>
      <c r="H21" s="750"/>
      <c r="I21" s="750"/>
      <c r="J21" s="750"/>
      <c r="K21" s="811">
        <f t="shared" si="2"/>
        <v>0</v>
      </c>
      <c r="M21" s="750"/>
      <c r="N21" s="750"/>
      <c r="O21" s="750"/>
      <c r="P21" s="750"/>
      <c r="Q21" s="811">
        <f t="shared" si="3"/>
        <v>0</v>
      </c>
      <c r="S21" s="750"/>
      <c r="T21" s="750"/>
      <c r="U21" s="750"/>
      <c r="V21" s="750"/>
      <c r="W21" s="811">
        <f t="shared" si="0"/>
        <v>0</v>
      </c>
      <c r="Y21" s="750"/>
      <c r="Z21" s="750"/>
      <c r="AA21" s="750"/>
      <c r="AB21" s="750"/>
      <c r="AC21" s="811">
        <f t="shared" si="1"/>
        <v>0</v>
      </c>
    </row>
    <row r="22" spans="2:29" x14ac:dyDescent="0.2">
      <c r="B22" s="77" t="s">
        <v>1263</v>
      </c>
      <c r="C22" s="71"/>
      <c r="D22" s="70"/>
      <c r="E22" s="68"/>
      <c r="F22" s="58">
        <v>23</v>
      </c>
      <c r="G22" s="750"/>
      <c r="H22" s="750"/>
      <c r="I22" s="750"/>
      <c r="J22" s="750"/>
      <c r="K22" s="811">
        <f t="shared" si="2"/>
        <v>0</v>
      </c>
      <c r="M22" s="750"/>
      <c r="N22" s="750"/>
      <c r="O22" s="750"/>
      <c r="P22" s="750"/>
      <c r="Q22" s="811">
        <f t="shared" si="3"/>
        <v>0</v>
      </c>
      <c r="S22" s="750"/>
      <c r="T22" s="750"/>
      <c r="U22" s="750"/>
      <c r="V22" s="750"/>
      <c r="W22" s="811">
        <f t="shared" si="0"/>
        <v>0</v>
      </c>
      <c r="Y22" s="750"/>
      <c r="Z22" s="750"/>
      <c r="AA22" s="750"/>
      <c r="AB22" s="750"/>
      <c r="AC22" s="811">
        <f t="shared" si="1"/>
        <v>0</v>
      </c>
    </row>
    <row r="23" spans="2:29" x14ac:dyDescent="0.2">
      <c r="B23" s="810" t="s">
        <v>1349</v>
      </c>
      <c r="C23" s="71"/>
      <c r="D23" s="70"/>
      <c r="E23" s="68"/>
      <c r="F23" s="58">
        <v>24</v>
      </c>
      <c r="G23" s="750"/>
      <c r="H23" s="750"/>
      <c r="I23" s="750"/>
      <c r="J23" s="750"/>
      <c r="K23" s="811">
        <f t="shared" si="2"/>
        <v>0</v>
      </c>
      <c r="M23" s="750"/>
      <c r="N23" s="750"/>
      <c r="O23" s="750"/>
      <c r="P23" s="750"/>
      <c r="Q23" s="811">
        <f t="shared" si="3"/>
        <v>0</v>
      </c>
      <c r="S23" s="750"/>
      <c r="T23" s="750"/>
      <c r="U23" s="750"/>
      <c r="V23" s="750"/>
      <c r="W23" s="811">
        <f t="shared" si="0"/>
        <v>0</v>
      </c>
      <c r="Y23" s="750"/>
      <c r="Z23" s="750"/>
      <c r="AA23" s="750"/>
      <c r="AB23" s="750"/>
      <c r="AC23" s="811">
        <f t="shared" si="1"/>
        <v>0</v>
      </c>
    </row>
    <row r="24" spans="2:29" x14ac:dyDescent="0.2">
      <c r="B24" s="810" t="s">
        <v>849</v>
      </c>
      <c r="C24" s="71"/>
      <c r="D24" s="70"/>
      <c r="E24" s="68"/>
      <c r="F24" s="58">
        <v>25</v>
      </c>
      <c r="G24" s="750"/>
      <c r="H24" s="750"/>
      <c r="I24" s="750"/>
      <c r="J24" s="750"/>
      <c r="K24" s="811">
        <f t="shared" si="2"/>
        <v>0</v>
      </c>
      <c r="M24" s="750"/>
      <c r="N24" s="750"/>
      <c r="O24" s="750"/>
      <c r="P24" s="750"/>
      <c r="Q24" s="811">
        <f t="shared" si="3"/>
        <v>0</v>
      </c>
      <c r="S24" s="750"/>
      <c r="T24" s="750"/>
      <c r="U24" s="750"/>
      <c r="V24" s="750"/>
      <c r="W24" s="811">
        <f t="shared" si="0"/>
        <v>0</v>
      </c>
      <c r="Y24" s="750"/>
      <c r="Z24" s="750"/>
      <c r="AA24" s="750"/>
      <c r="AB24" s="750"/>
      <c r="AC24" s="811">
        <f t="shared" si="1"/>
        <v>0</v>
      </c>
    </row>
    <row r="25" spans="2:29" x14ac:dyDescent="0.2">
      <c r="B25" s="810" t="s">
        <v>1365</v>
      </c>
      <c r="C25" s="71"/>
      <c r="D25" s="70"/>
      <c r="E25" s="68"/>
      <c r="F25" s="58">
        <v>26</v>
      </c>
      <c r="G25" s="750"/>
      <c r="H25" s="750"/>
      <c r="I25" s="750"/>
      <c r="J25" s="750"/>
      <c r="K25" s="811">
        <f t="shared" si="2"/>
        <v>0</v>
      </c>
      <c r="M25" s="750"/>
      <c r="N25" s="750"/>
      <c r="O25" s="750"/>
      <c r="P25" s="750"/>
      <c r="Q25" s="811">
        <f t="shared" si="3"/>
        <v>0</v>
      </c>
      <c r="S25" s="750"/>
      <c r="T25" s="750"/>
      <c r="U25" s="750"/>
      <c r="V25" s="750"/>
      <c r="W25" s="811">
        <f t="shared" si="0"/>
        <v>0</v>
      </c>
      <c r="Y25" s="750"/>
      <c r="Z25" s="750"/>
      <c r="AA25" s="750"/>
      <c r="AB25" s="750"/>
      <c r="AC25" s="811">
        <f t="shared" si="1"/>
        <v>0</v>
      </c>
    </row>
    <row r="26" spans="2:29" x14ac:dyDescent="0.2">
      <c r="B26" s="810" t="s">
        <v>1366</v>
      </c>
      <c r="C26" s="71"/>
      <c r="D26" s="70"/>
      <c r="E26" s="68"/>
      <c r="F26" s="58">
        <v>27</v>
      </c>
      <c r="G26" s="750"/>
      <c r="H26" s="750"/>
      <c r="I26" s="750"/>
      <c r="J26" s="750"/>
      <c r="K26" s="811">
        <f t="shared" si="2"/>
        <v>0</v>
      </c>
      <c r="M26" s="750"/>
      <c r="N26" s="750"/>
      <c r="O26" s="750"/>
      <c r="P26" s="750"/>
      <c r="Q26" s="811">
        <f t="shared" si="3"/>
        <v>0</v>
      </c>
      <c r="S26" s="750"/>
      <c r="T26" s="750"/>
      <c r="U26" s="750"/>
      <c r="V26" s="750"/>
      <c r="W26" s="811">
        <f t="shared" si="0"/>
        <v>0</v>
      </c>
      <c r="Y26" s="750"/>
      <c r="Z26" s="750"/>
      <c r="AA26" s="750"/>
      <c r="AB26" s="750"/>
      <c r="AC26" s="811">
        <f t="shared" si="1"/>
        <v>0</v>
      </c>
    </row>
    <row r="27" spans="2:29" x14ac:dyDescent="0.2">
      <c r="B27" s="810" t="s">
        <v>1367</v>
      </c>
      <c r="C27" s="71"/>
      <c r="D27" s="70"/>
      <c r="E27" s="68"/>
      <c r="F27" s="58">
        <v>28</v>
      </c>
      <c r="G27" s="750"/>
      <c r="H27" s="750"/>
      <c r="I27" s="750"/>
      <c r="J27" s="750"/>
      <c r="K27" s="811">
        <f t="shared" si="2"/>
        <v>0</v>
      </c>
      <c r="M27" s="750"/>
      <c r="N27" s="750"/>
      <c r="O27" s="750"/>
      <c r="P27" s="750"/>
      <c r="Q27" s="811">
        <f t="shared" si="3"/>
        <v>0</v>
      </c>
      <c r="S27" s="750"/>
      <c r="T27" s="750"/>
      <c r="U27" s="750"/>
      <c r="V27" s="750"/>
      <c r="W27" s="811">
        <f t="shared" si="0"/>
        <v>0</v>
      </c>
      <c r="Y27" s="750"/>
      <c r="Z27" s="750"/>
      <c r="AA27" s="750"/>
      <c r="AB27" s="750"/>
      <c r="AC27" s="811">
        <f t="shared" si="1"/>
        <v>0</v>
      </c>
    </row>
    <row r="28" spans="2:29" x14ac:dyDescent="0.2">
      <c r="B28" s="810" t="s">
        <v>1368</v>
      </c>
      <c r="C28" s="71"/>
      <c r="D28" s="70"/>
      <c r="E28" s="68"/>
      <c r="F28" s="58">
        <v>29</v>
      </c>
      <c r="G28" s="750"/>
      <c r="H28" s="750"/>
      <c r="I28" s="750"/>
      <c r="J28" s="750"/>
      <c r="K28" s="811">
        <f t="shared" si="2"/>
        <v>0</v>
      </c>
      <c r="M28" s="750"/>
      <c r="N28" s="750"/>
      <c r="O28" s="750"/>
      <c r="P28" s="750"/>
      <c r="Q28" s="811">
        <f t="shared" si="3"/>
        <v>0</v>
      </c>
      <c r="S28" s="750"/>
      <c r="T28" s="750"/>
      <c r="U28" s="750"/>
      <c r="V28" s="750"/>
      <c r="W28" s="811">
        <f t="shared" si="0"/>
        <v>0</v>
      </c>
      <c r="Y28" s="750"/>
      <c r="Z28" s="750"/>
      <c r="AA28" s="750"/>
      <c r="AB28" s="750"/>
      <c r="AC28" s="811">
        <f t="shared" si="1"/>
        <v>0</v>
      </c>
    </row>
    <row r="29" spans="2:29" x14ac:dyDescent="0.2">
      <c r="B29" s="810" t="s">
        <v>1369</v>
      </c>
      <c r="C29" s="71"/>
      <c r="D29" s="70"/>
      <c r="E29" s="68"/>
      <c r="F29" s="58">
        <v>30</v>
      </c>
      <c r="G29" s="750"/>
      <c r="H29" s="750"/>
      <c r="I29" s="750"/>
      <c r="J29" s="750"/>
      <c r="K29" s="811">
        <f t="shared" si="2"/>
        <v>0</v>
      </c>
      <c r="M29" s="750"/>
      <c r="N29" s="750"/>
      <c r="O29" s="750"/>
      <c r="P29" s="750"/>
      <c r="Q29" s="811">
        <f t="shared" si="3"/>
        <v>0</v>
      </c>
      <c r="S29" s="750"/>
      <c r="T29" s="750"/>
      <c r="U29" s="750"/>
      <c r="V29" s="750"/>
      <c r="W29" s="811">
        <f t="shared" si="0"/>
        <v>0</v>
      </c>
      <c r="Y29" s="750"/>
      <c r="Z29" s="750"/>
      <c r="AA29" s="750"/>
      <c r="AB29" s="750"/>
      <c r="AC29" s="811">
        <f t="shared" si="1"/>
        <v>0</v>
      </c>
    </row>
    <row r="30" spans="2:29" x14ac:dyDescent="0.2">
      <c r="B30" s="810" t="s">
        <v>1370</v>
      </c>
      <c r="C30" s="71"/>
      <c r="D30" s="70"/>
      <c r="E30" s="68"/>
      <c r="F30" s="58">
        <v>31</v>
      </c>
      <c r="G30" s="750"/>
      <c r="H30" s="750"/>
      <c r="I30" s="750"/>
      <c r="J30" s="750"/>
      <c r="K30" s="811">
        <f t="shared" si="2"/>
        <v>0</v>
      </c>
      <c r="M30" s="750"/>
      <c r="N30" s="750"/>
      <c r="O30" s="750"/>
      <c r="P30" s="750"/>
      <c r="Q30" s="811">
        <f t="shared" si="3"/>
        <v>0</v>
      </c>
      <c r="S30" s="750"/>
      <c r="T30" s="750"/>
      <c r="U30" s="750"/>
      <c r="V30" s="750"/>
      <c r="W30" s="811">
        <f t="shared" si="0"/>
        <v>0</v>
      </c>
      <c r="Y30" s="750"/>
      <c r="Z30" s="750"/>
      <c r="AA30" s="750"/>
      <c r="AB30" s="750"/>
      <c r="AC30" s="811">
        <f t="shared" si="1"/>
        <v>0</v>
      </c>
    </row>
    <row r="31" spans="2:29" x14ac:dyDescent="0.2">
      <c r="B31" s="810" t="s">
        <v>1373</v>
      </c>
      <c r="C31" s="71"/>
      <c r="D31" s="70"/>
      <c r="E31" s="68"/>
      <c r="F31" s="58">
        <v>32</v>
      </c>
      <c r="G31" s="750"/>
      <c r="H31" s="750"/>
      <c r="I31" s="750"/>
      <c r="J31" s="750"/>
      <c r="K31" s="811">
        <f t="shared" si="2"/>
        <v>0</v>
      </c>
      <c r="M31" s="750"/>
      <c r="N31" s="750"/>
      <c r="O31" s="750"/>
      <c r="P31" s="750"/>
      <c r="Q31" s="811">
        <f t="shared" si="3"/>
        <v>0</v>
      </c>
      <c r="S31" s="750"/>
      <c r="T31" s="750"/>
      <c r="U31" s="750"/>
      <c r="V31" s="750"/>
      <c r="W31" s="811">
        <f t="shared" si="0"/>
        <v>0</v>
      </c>
      <c r="Y31" s="750"/>
      <c r="Z31" s="750"/>
      <c r="AA31" s="750"/>
      <c r="AB31" s="750"/>
      <c r="AC31" s="811">
        <f t="shared" si="1"/>
        <v>0</v>
      </c>
    </row>
    <row r="32" spans="2:29" x14ac:dyDescent="0.2">
      <c r="B32" s="810" t="s">
        <v>1374</v>
      </c>
      <c r="C32" s="71"/>
      <c r="D32" s="70"/>
      <c r="E32" s="68"/>
      <c r="F32" s="58">
        <v>33</v>
      </c>
      <c r="G32" s="750"/>
      <c r="H32" s="750"/>
      <c r="I32" s="750"/>
      <c r="J32" s="750"/>
      <c r="K32" s="811">
        <f t="shared" si="2"/>
        <v>0</v>
      </c>
      <c r="M32" s="750"/>
      <c r="N32" s="750"/>
      <c r="O32" s="750"/>
      <c r="P32" s="750"/>
      <c r="Q32" s="811">
        <f t="shared" si="3"/>
        <v>0</v>
      </c>
      <c r="S32" s="750"/>
      <c r="T32" s="750"/>
      <c r="U32" s="750"/>
      <c r="V32" s="750"/>
      <c r="W32" s="811">
        <f t="shared" si="0"/>
        <v>0</v>
      </c>
      <c r="Y32" s="750"/>
      <c r="Z32" s="750"/>
      <c r="AA32" s="750"/>
      <c r="AB32" s="750"/>
      <c r="AC32" s="811">
        <f t="shared" si="1"/>
        <v>0</v>
      </c>
    </row>
    <row r="33" spans="2:29" x14ac:dyDescent="0.2">
      <c r="B33" s="812" t="s">
        <v>848</v>
      </c>
      <c r="C33" s="79"/>
      <c r="D33" s="80"/>
      <c r="E33" s="81"/>
      <c r="F33" s="58">
        <v>34</v>
      </c>
      <c r="G33" s="750"/>
      <c r="H33" s="750"/>
      <c r="I33" s="750"/>
      <c r="J33" s="750"/>
      <c r="K33" s="811">
        <f t="shared" si="2"/>
        <v>0</v>
      </c>
      <c r="M33" s="750"/>
      <c r="N33" s="750"/>
      <c r="O33" s="750"/>
      <c r="P33" s="750"/>
      <c r="Q33" s="811">
        <f t="shared" si="3"/>
        <v>0</v>
      </c>
      <c r="S33" s="750"/>
      <c r="T33" s="750"/>
      <c r="U33" s="750"/>
      <c r="V33" s="750"/>
      <c r="W33" s="811">
        <f t="shared" si="0"/>
        <v>0</v>
      </c>
      <c r="Y33" s="750"/>
      <c r="Z33" s="750"/>
      <c r="AA33" s="750"/>
      <c r="AB33" s="750"/>
      <c r="AC33" s="811">
        <f t="shared" si="1"/>
        <v>0</v>
      </c>
    </row>
    <row r="34" spans="2:29" x14ac:dyDescent="0.2">
      <c r="B34" s="813" t="s">
        <v>318</v>
      </c>
      <c r="C34" s="75"/>
      <c r="D34" s="75"/>
      <c r="E34" s="69"/>
      <c r="F34" s="23">
        <v>39</v>
      </c>
      <c r="G34" s="814">
        <f>SUBTOTAL(9,G10:G33)</f>
        <v>0</v>
      </c>
      <c r="H34" s="814">
        <f>SUBTOTAL(9,H10:H33)</f>
        <v>0</v>
      </c>
      <c r="I34" s="814">
        <f>SUBTOTAL(9,I10:I33)</f>
        <v>0</v>
      </c>
      <c r="J34" s="814">
        <f>SUBTOTAL(9,J10:J33)</f>
        <v>0</v>
      </c>
      <c r="K34" s="811">
        <f t="shared" si="2"/>
        <v>0</v>
      </c>
      <c r="M34" s="814">
        <f>SUBTOTAL(9,M10:M33)</f>
        <v>0</v>
      </c>
      <c r="N34" s="814">
        <f>SUBTOTAL(9,N10:N33)</f>
        <v>0</v>
      </c>
      <c r="O34" s="814">
        <f>SUBTOTAL(9,O10:O33)</f>
        <v>0</v>
      </c>
      <c r="P34" s="814">
        <f>SUBTOTAL(9,P10:P33)</f>
        <v>0</v>
      </c>
      <c r="Q34" s="811">
        <f t="shared" si="3"/>
        <v>0</v>
      </c>
      <c r="S34" s="814">
        <f>SUBTOTAL(9,S10:S33)</f>
        <v>0</v>
      </c>
      <c r="T34" s="814">
        <f>SUBTOTAL(9,T10:T33)</f>
        <v>0</v>
      </c>
      <c r="U34" s="814">
        <f>SUBTOTAL(9,U10:U33)</f>
        <v>0</v>
      </c>
      <c r="V34" s="814">
        <f>SUBTOTAL(9,V10:V33)</f>
        <v>0</v>
      </c>
      <c r="W34" s="811">
        <f t="shared" si="0"/>
        <v>0</v>
      </c>
      <c r="Y34" s="814">
        <f>SUBTOTAL(9,Y10:Y33)</f>
        <v>0</v>
      </c>
      <c r="Z34" s="814">
        <f>SUBTOTAL(9,Z10:Z33)</f>
        <v>0</v>
      </c>
      <c r="AA34" s="814">
        <f>SUBTOTAL(9,AA10:AA33)</f>
        <v>0</v>
      </c>
      <c r="AB34" s="814">
        <f>SUBTOTAL(9,AB10:AB33)</f>
        <v>0</v>
      </c>
      <c r="AC34" s="811">
        <f t="shared" si="1"/>
        <v>0</v>
      </c>
    </row>
    <row r="35" spans="2:29" x14ac:dyDescent="0.2">
      <c r="B35" s="815" t="s">
        <v>639</v>
      </c>
      <c r="C35" s="71"/>
      <c r="D35" s="70"/>
      <c r="E35" s="68"/>
      <c r="F35" s="58">
        <v>41</v>
      </c>
      <c r="G35" s="750"/>
      <c r="H35" s="750"/>
      <c r="I35" s="750"/>
      <c r="J35" s="750"/>
      <c r="K35" s="811">
        <f t="shared" si="2"/>
        <v>0</v>
      </c>
      <c r="M35" s="750"/>
      <c r="N35" s="750"/>
      <c r="O35" s="750"/>
      <c r="P35" s="750"/>
      <c r="Q35" s="811">
        <f t="shared" si="3"/>
        <v>0</v>
      </c>
      <c r="S35" s="750"/>
      <c r="T35" s="750"/>
      <c r="U35" s="750"/>
      <c r="V35" s="750"/>
      <c r="W35" s="811">
        <f t="shared" si="0"/>
        <v>0</v>
      </c>
      <c r="Y35" s="750"/>
      <c r="Z35" s="750"/>
      <c r="AA35" s="750"/>
      <c r="AB35" s="750"/>
      <c r="AC35" s="811">
        <f t="shared" si="1"/>
        <v>0</v>
      </c>
    </row>
    <row r="36" spans="2:29" x14ac:dyDescent="0.2">
      <c r="B36" s="815" t="s">
        <v>638</v>
      </c>
      <c r="C36" s="71"/>
      <c r="D36" s="70"/>
      <c r="E36" s="68"/>
      <c r="F36" s="58">
        <v>42</v>
      </c>
      <c r="G36" s="750"/>
      <c r="H36" s="750"/>
      <c r="I36" s="750"/>
      <c r="J36" s="750"/>
      <c r="K36" s="811">
        <f t="shared" si="2"/>
        <v>0</v>
      </c>
      <c r="M36" s="750"/>
      <c r="N36" s="750"/>
      <c r="O36" s="750"/>
      <c r="P36" s="750"/>
      <c r="Q36" s="811">
        <f t="shared" si="3"/>
        <v>0</v>
      </c>
      <c r="S36" s="750"/>
      <c r="T36" s="750"/>
      <c r="U36" s="750"/>
      <c r="V36" s="750"/>
      <c r="W36" s="811">
        <f t="shared" si="0"/>
        <v>0</v>
      </c>
      <c r="Y36" s="750"/>
      <c r="Z36" s="750"/>
      <c r="AA36" s="750"/>
      <c r="AB36" s="750"/>
      <c r="AC36" s="811">
        <f t="shared" si="1"/>
        <v>0</v>
      </c>
    </row>
    <row r="37" spans="2:29" x14ac:dyDescent="0.2">
      <c r="B37" s="815" t="s">
        <v>640</v>
      </c>
      <c r="C37" s="71"/>
      <c r="D37" s="70"/>
      <c r="E37" s="68"/>
      <c r="F37" s="58">
        <v>43</v>
      </c>
      <c r="G37" s="750"/>
      <c r="H37" s="750"/>
      <c r="I37" s="750"/>
      <c r="J37" s="750"/>
      <c r="K37" s="811">
        <f t="shared" si="2"/>
        <v>0</v>
      </c>
      <c r="M37" s="750"/>
      <c r="N37" s="750"/>
      <c r="O37" s="750"/>
      <c r="P37" s="750"/>
      <c r="Q37" s="811">
        <f t="shared" si="3"/>
        <v>0</v>
      </c>
      <c r="S37" s="750"/>
      <c r="T37" s="750"/>
      <c r="U37" s="750"/>
      <c r="V37" s="750"/>
      <c r="W37" s="811">
        <f t="shared" si="0"/>
        <v>0</v>
      </c>
      <c r="Y37" s="750"/>
      <c r="Z37" s="750"/>
      <c r="AA37" s="750"/>
      <c r="AB37" s="750"/>
      <c r="AC37" s="811">
        <f t="shared" si="1"/>
        <v>0</v>
      </c>
    </row>
    <row r="38" spans="2:29" x14ac:dyDescent="0.2">
      <c r="B38" s="813" t="s">
        <v>652</v>
      </c>
      <c r="C38" s="75"/>
      <c r="D38" s="75"/>
      <c r="E38" s="69"/>
      <c r="F38" s="23">
        <v>49</v>
      </c>
      <c r="G38" s="814">
        <f>SUBTOTAL(9,G35:G37)</f>
        <v>0</v>
      </c>
      <c r="H38" s="814">
        <f>SUBTOTAL(9,H35:H37)</f>
        <v>0</v>
      </c>
      <c r="I38" s="814">
        <f>SUBTOTAL(9,I35:I37)</f>
        <v>0</v>
      </c>
      <c r="J38" s="814">
        <f>SUBTOTAL(9,J35:J37)</f>
        <v>0</v>
      </c>
      <c r="K38" s="811">
        <f t="shared" si="2"/>
        <v>0</v>
      </c>
      <c r="M38" s="814">
        <f>SUBTOTAL(9,M35:M37)</f>
        <v>0</v>
      </c>
      <c r="N38" s="814">
        <f>SUBTOTAL(9,N35:N37)</f>
        <v>0</v>
      </c>
      <c r="O38" s="814">
        <f>SUBTOTAL(9,O35:O37)</f>
        <v>0</v>
      </c>
      <c r="P38" s="814">
        <f>SUBTOTAL(9,P35:P37)</f>
        <v>0</v>
      </c>
      <c r="Q38" s="811">
        <f t="shared" si="3"/>
        <v>0</v>
      </c>
      <c r="S38" s="814">
        <f>SUBTOTAL(9,S35:S37)</f>
        <v>0</v>
      </c>
      <c r="T38" s="814">
        <f>SUBTOTAL(9,T35:T37)</f>
        <v>0</v>
      </c>
      <c r="U38" s="814">
        <f>SUBTOTAL(9,U35:U37)</f>
        <v>0</v>
      </c>
      <c r="V38" s="814">
        <f>SUBTOTAL(9,V35:V37)</f>
        <v>0</v>
      </c>
      <c r="W38" s="811">
        <f t="shared" si="0"/>
        <v>0</v>
      </c>
      <c r="Y38" s="814">
        <f>SUBTOTAL(9,Y35:Y37)</f>
        <v>0</v>
      </c>
      <c r="Z38" s="814">
        <f>SUBTOTAL(9,Z35:Z37)</f>
        <v>0</v>
      </c>
      <c r="AA38" s="814">
        <f>SUBTOTAL(9,AA35:AA37)</f>
        <v>0</v>
      </c>
      <c r="AB38" s="814">
        <f>SUBTOTAL(9,AB35:AB37)</f>
        <v>0</v>
      </c>
      <c r="AC38" s="811">
        <f t="shared" si="1"/>
        <v>0</v>
      </c>
    </row>
    <row r="39" spans="2:29" x14ac:dyDescent="0.2">
      <c r="B39" s="815" t="s">
        <v>642</v>
      </c>
      <c r="C39" s="71"/>
      <c r="D39" s="70"/>
      <c r="E39" s="68"/>
      <c r="F39" s="58">
        <v>51</v>
      </c>
      <c r="G39" s="750"/>
      <c r="H39" s="750"/>
      <c r="I39" s="750"/>
      <c r="J39" s="750"/>
      <c r="K39" s="811">
        <f t="shared" si="2"/>
        <v>0</v>
      </c>
      <c r="M39" s="750"/>
      <c r="N39" s="750"/>
      <c r="O39" s="750"/>
      <c r="P39" s="750"/>
      <c r="Q39" s="811">
        <f t="shared" si="3"/>
        <v>0</v>
      </c>
      <c r="S39" s="750"/>
      <c r="T39" s="750"/>
      <c r="U39" s="750"/>
      <c r="V39" s="750"/>
      <c r="W39" s="811">
        <f t="shared" si="0"/>
        <v>0</v>
      </c>
      <c r="Y39" s="750"/>
      <c r="Z39" s="750"/>
      <c r="AA39" s="750"/>
      <c r="AB39" s="750"/>
      <c r="AC39" s="811">
        <f t="shared" si="1"/>
        <v>0</v>
      </c>
    </row>
    <row r="40" spans="2:29" x14ac:dyDescent="0.2">
      <c r="B40" s="815" t="s">
        <v>644</v>
      </c>
      <c r="C40" s="71"/>
      <c r="D40" s="70"/>
      <c r="E40" s="68"/>
      <c r="F40" s="58">
        <v>52</v>
      </c>
      <c r="G40" s="750"/>
      <c r="H40" s="750"/>
      <c r="I40" s="750"/>
      <c r="J40" s="750"/>
      <c r="K40" s="811">
        <f t="shared" si="2"/>
        <v>0</v>
      </c>
      <c r="M40" s="750"/>
      <c r="N40" s="750"/>
      <c r="O40" s="750"/>
      <c r="P40" s="750"/>
      <c r="Q40" s="811">
        <f t="shared" si="3"/>
        <v>0</v>
      </c>
      <c r="S40" s="750"/>
      <c r="T40" s="750"/>
      <c r="U40" s="750"/>
      <c r="V40" s="750"/>
      <c r="W40" s="811">
        <f t="shared" si="0"/>
        <v>0</v>
      </c>
      <c r="Y40" s="750"/>
      <c r="Z40" s="750"/>
      <c r="AA40" s="750"/>
      <c r="AB40" s="750"/>
      <c r="AC40" s="811">
        <f t="shared" si="1"/>
        <v>0</v>
      </c>
    </row>
    <row r="41" spans="2:29" x14ac:dyDescent="0.2">
      <c r="B41" s="815" t="s">
        <v>643</v>
      </c>
      <c r="C41" s="71"/>
      <c r="D41" s="70"/>
      <c r="E41" s="68"/>
      <c r="F41" s="58">
        <v>53</v>
      </c>
      <c r="G41" s="750"/>
      <c r="H41" s="750"/>
      <c r="I41" s="750"/>
      <c r="J41" s="750"/>
      <c r="K41" s="811">
        <f t="shared" si="2"/>
        <v>0</v>
      </c>
      <c r="M41" s="750"/>
      <c r="N41" s="750"/>
      <c r="O41" s="750"/>
      <c r="P41" s="750"/>
      <c r="Q41" s="811">
        <f t="shared" si="3"/>
        <v>0</v>
      </c>
      <c r="S41" s="750"/>
      <c r="T41" s="750"/>
      <c r="U41" s="750"/>
      <c r="V41" s="750"/>
      <c r="W41" s="811">
        <f t="shared" si="0"/>
        <v>0</v>
      </c>
      <c r="Y41" s="750"/>
      <c r="Z41" s="750"/>
      <c r="AA41" s="750"/>
      <c r="AB41" s="750"/>
      <c r="AC41" s="811">
        <f t="shared" si="1"/>
        <v>0</v>
      </c>
    </row>
    <row r="42" spans="2:29" x14ac:dyDescent="0.2">
      <c r="B42" s="813" t="s">
        <v>653</v>
      </c>
      <c r="C42" s="75"/>
      <c r="D42" s="75"/>
      <c r="E42" s="69"/>
      <c r="F42" s="23">
        <v>59</v>
      </c>
      <c r="G42" s="814">
        <f>SUBTOTAL(9,G39:G41)</f>
        <v>0</v>
      </c>
      <c r="H42" s="814">
        <f>SUBTOTAL(9,H39:H41)</f>
        <v>0</v>
      </c>
      <c r="I42" s="814">
        <f>SUBTOTAL(9,I39:I41)</f>
        <v>0</v>
      </c>
      <c r="J42" s="814">
        <f>SUBTOTAL(9,J39:J41)</f>
        <v>0</v>
      </c>
      <c r="K42" s="811">
        <f>SUM(G42:J42)</f>
        <v>0</v>
      </c>
      <c r="M42" s="814">
        <f>SUBTOTAL(9,M39:M41)</f>
        <v>0</v>
      </c>
      <c r="N42" s="814">
        <f>SUBTOTAL(9,N39:N41)</f>
        <v>0</v>
      </c>
      <c r="O42" s="814">
        <f>SUBTOTAL(9,O39:O41)</f>
        <v>0</v>
      </c>
      <c r="P42" s="814">
        <f>SUBTOTAL(9,P39:P41)</f>
        <v>0</v>
      </c>
      <c r="Q42" s="811">
        <f t="shared" si="3"/>
        <v>0</v>
      </c>
      <c r="S42" s="814">
        <f>SUBTOTAL(9,S39:S41)</f>
        <v>0</v>
      </c>
      <c r="T42" s="814">
        <f>SUBTOTAL(9,T39:T41)</f>
        <v>0</v>
      </c>
      <c r="U42" s="814">
        <f>SUBTOTAL(9,U39:U41)</f>
        <v>0</v>
      </c>
      <c r="V42" s="814">
        <f>SUBTOTAL(9,V39:V41)</f>
        <v>0</v>
      </c>
      <c r="W42" s="811">
        <f t="shared" si="0"/>
        <v>0</v>
      </c>
      <c r="Y42" s="814">
        <f>SUBTOTAL(9,Y39:Y41)</f>
        <v>0</v>
      </c>
      <c r="Z42" s="814">
        <f>SUBTOTAL(9,Z39:Z41)</f>
        <v>0</v>
      </c>
      <c r="AA42" s="814">
        <f>SUBTOTAL(9,AA39:AA41)</f>
        <v>0</v>
      </c>
      <c r="AB42" s="814">
        <f>SUBTOTAL(9,AB39:AB41)</f>
        <v>0</v>
      </c>
      <c r="AC42" s="811">
        <f t="shared" si="1"/>
        <v>0</v>
      </c>
    </row>
    <row r="43" spans="2:29" x14ac:dyDescent="0.2">
      <c r="B43" s="813" t="s">
        <v>485</v>
      </c>
      <c r="C43" s="75"/>
      <c r="D43" s="75"/>
      <c r="E43" s="69"/>
      <c r="F43" s="23">
        <v>69</v>
      </c>
      <c r="G43" s="814">
        <f>G38+G42</f>
        <v>0</v>
      </c>
      <c r="H43" s="814">
        <f>H38+H42</f>
        <v>0</v>
      </c>
      <c r="I43" s="814">
        <f>I38+I42</f>
        <v>0</v>
      </c>
      <c r="J43" s="814">
        <f>J38+J42</f>
        <v>0</v>
      </c>
      <c r="K43" s="811">
        <f>SUM(G43:J43)</f>
        <v>0</v>
      </c>
      <c r="M43" s="814">
        <f>M38+M42</f>
        <v>0</v>
      </c>
      <c r="N43" s="814">
        <f>N38+N42</f>
        <v>0</v>
      </c>
      <c r="O43" s="814">
        <f>O38+O42</f>
        <v>0</v>
      </c>
      <c r="P43" s="814">
        <f>P38+P42</f>
        <v>0</v>
      </c>
      <c r="Q43" s="811">
        <f t="shared" si="3"/>
        <v>0</v>
      </c>
      <c r="S43" s="814">
        <f>S38+S42</f>
        <v>0</v>
      </c>
      <c r="T43" s="814">
        <f>T38+T42</f>
        <v>0</v>
      </c>
      <c r="U43" s="814">
        <f>U38+U42</f>
        <v>0</v>
      </c>
      <c r="V43" s="814">
        <f>V38+V42</f>
        <v>0</v>
      </c>
      <c r="W43" s="811">
        <f t="shared" si="0"/>
        <v>0</v>
      </c>
      <c r="Y43" s="814">
        <f>Y38+Y42</f>
        <v>0</v>
      </c>
      <c r="Z43" s="814">
        <f>Z38+Z42</f>
        <v>0</v>
      </c>
      <c r="AA43" s="814">
        <f>AA38+AA42</f>
        <v>0</v>
      </c>
      <c r="AB43" s="814">
        <f>AB38+AB42</f>
        <v>0</v>
      </c>
      <c r="AC43" s="811">
        <f t="shared" si="1"/>
        <v>0</v>
      </c>
    </row>
    <row r="44" spans="2:29" x14ac:dyDescent="0.2">
      <c r="B44" s="82" t="s">
        <v>647</v>
      </c>
      <c r="C44" s="75"/>
      <c r="D44" s="75"/>
      <c r="E44" s="69"/>
      <c r="F44" s="23">
        <v>79</v>
      </c>
      <c r="G44" s="608">
        <f>G34+G43</f>
        <v>0</v>
      </c>
      <c r="H44" s="608">
        <f>H34+H43</f>
        <v>0</v>
      </c>
      <c r="I44" s="608">
        <f>I34+I43</f>
        <v>0</v>
      </c>
      <c r="J44" s="608">
        <f>J34+J43</f>
        <v>0</v>
      </c>
      <c r="K44" s="608">
        <f>SUM(G44:J44)</f>
        <v>0</v>
      </c>
      <c r="M44" s="608">
        <f>M34+M43</f>
        <v>0</v>
      </c>
      <c r="N44" s="608">
        <f>N34+N43</f>
        <v>0</v>
      </c>
      <c r="O44" s="608">
        <f>O34+O43</f>
        <v>0</v>
      </c>
      <c r="P44" s="608">
        <f>P34+P43</f>
        <v>0</v>
      </c>
      <c r="Q44" s="608">
        <f t="shared" si="3"/>
        <v>0</v>
      </c>
      <c r="S44" s="608">
        <f>S34+S43</f>
        <v>0</v>
      </c>
      <c r="T44" s="608">
        <f>T34+T43</f>
        <v>0</v>
      </c>
      <c r="U44" s="608">
        <f>U34+U43</f>
        <v>0</v>
      </c>
      <c r="V44" s="608">
        <f>V34+V43</f>
        <v>0</v>
      </c>
      <c r="W44" s="608">
        <f t="shared" si="0"/>
        <v>0</v>
      </c>
      <c r="Y44" s="608">
        <f>Y34+Y43</f>
        <v>0</v>
      </c>
      <c r="Z44" s="608">
        <f>Z34+Z43</f>
        <v>0</v>
      </c>
      <c r="AA44" s="608">
        <f>AA34+AA43</f>
        <v>0</v>
      </c>
      <c r="AB44" s="608">
        <f>AB34+AB43</f>
        <v>0</v>
      </c>
      <c r="AC44" s="608">
        <f t="shared" si="1"/>
        <v>0</v>
      </c>
    </row>
    <row r="46" spans="2:29" x14ac:dyDescent="0.2">
      <c r="B46" s="19" t="s">
        <v>1089</v>
      </c>
      <c r="C46"/>
      <c r="F46"/>
      <c r="M46"/>
    </row>
    <row r="47" spans="2:29" x14ac:dyDescent="0.2">
      <c r="B47" s="810" t="s">
        <v>709</v>
      </c>
      <c r="C47" s="71"/>
      <c r="D47" s="70"/>
      <c r="E47" s="68"/>
      <c r="F47" s="58">
        <v>81</v>
      </c>
      <c r="G47" s="811">
        <f>SUBTOTAL(9,G48:G59)</f>
        <v>0</v>
      </c>
      <c r="H47" s="811">
        <f>SUBTOTAL(9,H48:H59)</f>
        <v>0</v>
      </c>
      <c r="I47" s="811">
        <f>SUBTOTAL(9,I48:I59)</f>
        <v>0</v>
      </c>
      <c r="J47" s="811">
        <f>SUBTOTAL(9,J48:J59)</f>
        <v>0</v>
      </c>
      <c r="K47" s="811">
        <f>SUM(G47:J47)</f>
        <v>0</v>
      </c>
      <c r="M47" s="811">
        <f>SUBTOTAL(9,M48:M59)</f>
        <v>0</v>
      </c>
      <c r="N47" s="811">
        <f>SUBTOTAL(9,N48:N59)</f>
        <v>0</v>
      </c>
      <c r="O47" s="811">
        <f>SUBTOTAL(9,O48:O59)</f>
        <v>0</v>
      </c>
      <c r="P47" s="811">
        <f>SUBTOTAL(9,P48:P59)</f>
        <v>0</v>
      </c>
      <c r="Q47" s="811">
        <f t="shared" ref="Q47:Q81" si="4">SUM(M47:P47)</f>
        <v>0</v>
      </c>
      <c r="S47" s="811">
        <f>SUBTOTAL(9,S48:S59)</f>
        <v>0</v>
      </c>
      <c r="T47" s="811">
        <f>SUBTOTAL(9,T48:T59)</f>
        <v>0</v>
      </c>
      <c r="U47" s="811">
        <f>SUBTOTAL(9,U48:U59)</f>
        <v>0</v>
      </c>
      <c r="V47" s="811">
        <f>SUBTOTAL(9,V48:V59)</f>
        <v>0</v>
      </c>
      <c r="W47" s="811">
        <f t="shared" ref="W47:W81" si="5">SUM(S47:V47)</f>
        <v>0</v>
      </c>
      <c r="Y47" s="811">
        <f>SUBTOTAL(9,Y48:Y59)</f>
        <v>0</v>
      </c>
      <c r="Z47" s="811">
        <f>SUBTOTAL(9,Z48:Z59)</f>
        <v>0</v>
      </c>
      <c r="AA47" s="811">
        <f>SUBTOTAL(9,AA48:AA59)</f>
        <v>0</v>
      </c>
      <c r="AB47" s="811">
        <f>SUBTOTAL(9,AB48:AB59)</f>
        <v>0</v>
      </c>
      <c r="AC47" s="811">
        <f t="shared" ref="AC47:AC81" si="6">SUM(Y47:AB47)</f>
        <v>0</v>
      </c>
    </row>
    <row r="48" spans="2:29" x14ac:dyDescent="0.2">
      <c r="B48" s="77" t="s">
        <v>1252</v>
      </c>
      <c r="C48" s="71"/>
      <c r="D48" s="70"/>
      <c r="E48" s="68"/>
      <c r="F48" s="58">
        <v>82</v>
      </c>
      <c r="G48" s="750"/>
      <c r="H48" s="750"/>
      <c r="I48" s="750"/>
      <c r="J48" s="750"/>
      <c r="K48" s="811">
        <f t="shared" ref="K48:K81" si="7">SUM(G48:J48)</f>
        <v>0</v>
      </c>
      <c r="M48" s="750"/>
      <c r="N48" s="750"/>
      <c r="O48" s="750"/>
      <c r="P48" s="750"/>
      <c r="Q48" s="811">
        <f t="shared" si="4"/>
        <v>0</v>
      </c>
      <c r="S48" s="750"/>
      <c r="T48" s="750"/>
      <c r="U48" s="750"/>
      <c r="V48" s="750"/>
      <c r="W48" s="811">
        <f t="shared" si="5"/>
        <v>0</v>
      </c>
      <c r="Y48" s="750"/>
      <c r="Z48" s="750"/>
      <c r="AA48" s="750"/>
      <c r="AB48" s="750"/>
      <c r="AC48" s="811">
        <f t="shared" si="6"/>
        <v>0</v>
      </c>
    </row>
    <row r="49" spans="2:29" x14ac:dyDescent="0.2">
      <c r="B49" s="77" t="s">
        <v>1253</v>
      </c>
      <c r="C49" s="71"/>
      <c r="D49" s="70"/>
      <c r="E49" s="68"/>
      <c r="F49" s="58">
        <v>83</v>
      </c>
      <c r="G49" s="750"/>
      <c r="H49" s="750"/>
      <c r="I49" s="750"/>
      <c r="J49" s="750"/>
      <c r="K49" s="811">
        <f t="shared" si="7"/>
        <v>0</v>
      </c>
      <c r="M49" s="750"/>
      <c r="N49" s="750"/>
      <c r="O49" s="750"/>
      <c r="P49" s="750"/>
      <c r="Q49" s="811">
        <f t="shared" si="4"/>
        <v>0</v>
      </c>
      <c r="S49" s="750"/>
      <c r="T49" s="750"/>
      <c r="U49" s="750"/>
      <c r="V49" s="750"/>
      <c r="W49" s="811">
        <f t="shared" si="5"/>
        <v>0</v>
      </c>
      <c r="Y49" s="750"/>
      <c r="Z49" s="750"/>
      <c r="AA49" s="750"/>
      <c r="AB49" s="750"/>
      <c r="AC49" s="811">
        <f t="shared" si="6"/>
        <v>0</v>
      </c>
    </row>
    <row r="50" spans="2:29" x14ac:dyDescent="0.2">
      <c r="B50" s="77" t="s">
        <v>1254</v>
      </c>
      <c r="C50" s="71"/>
      <c r="D50" s="70"/>
      <c r="E50" s="68"/>
      <c r="F50" s="58">
        <v>84</v>
      </c>
      <c r="G50" s="750"/>
      <c r="H50" s="750"/>
      <c r="I50" s="750"/>
      <c r="J50" s="750"/>
      <c r="K50" s="811">
        <f t="shared" si="7"/>
        <v>0</v>
      </c>
      <c r="M50" s="750"/>
      <c r="N50" s="750"/>
      <c r="O50" s="750"/>
      <c r="P50" s="750"/>
      <c r="Q50" s="811">
        <f t="shared" si="4"/>
        <v>0</v>
      </c>
      <c r="S50" s="750"/>
      <c r="T50" s="750"/>
      <c r="U50" s="750"/>
      <c r="V50" s="750"/>
      <c r="W50" s="811">
        <f t="shared" si="5"/>
        <v>0</v>
      </c>
      <c r="Y50" s="750"/>
      <c r="Z50" s="750"/>
      <c r="AA50" s="750"/>
      <c r="AB50" s="750"/>
      <c r="AC50" s="811">
        <f t="shared" si="6"/>
        <v>0</v>
      </c>
    </row>
    <row r="51" spans="2:29" x14ac:dyDescent="0.2">
      <c r="B51" s="77" t="s">
        <v>1255</v>
      </c>
      <c r="C51" s="71"/>
      <c r="D51" s="70"/>
      <c r="E51" s="68"/>
      <c r="F51" s="58">
        <v>85</v>
      </c>
      <c r="G51" s="750"/>
      <c r="H51" s="750"/>
      <c r="I51" s="750"/>
      <c r="J51" s="750"/>
      <c r="K51" s="811">
        <f t="shared" si="7"/>
        <v>0</v>
      </c>
      <c r="M51" s="750"/>
      <c r="N51" s="750"/>
      <c r="O51" s="750"/>
      <c r="P51" s="750"/>
      <c r="Q51" s="811">
        <f t="shared" si="4"/>
        <v>0</v>
      </c>
      <c r="S51" s="750"/>
      <c r="T51" s="750"/>
      <c r="U51" s="750"/>
      <c r="V51" s="750"/>
      <c r="W51" s="811">
        <f t="shared" si="5"/>
        <v>0</v>
      </c>
      <c r="Y51" s="750"/>
      <c r="Z51" s="750"/>
      <c r="AA51" s="750"/>
      <c r="AB51" s="750"/>
      <c r="AC51" s="811">
        <f t="shared" si="6"/>
        <v>0</v>
      </c>
    </row>
    <row r="52" spans="2:29" x14ac:dyDescent="0.2">
      <c r="B52" s="77" t="s">
        <v>1256</v>
      </c>
      <c r="C52" s="71"/>
      <c r="D52" s="70"/>
      <c r="E52" s="68"/>
      <c r="F52" s="58">
        <v>86</v>
      </c>
      <c r="G52" s="750"/>
      <c r="H52" s="750"/>
      <c r="I52" s="750"/>
      <c r="J52" s="750"/>
      <c r="K52" s="811">
        <f t="shared" si="7"/>
        <v>0</v>
      </c>
      <c r="M52" s="750"/>
      <c r="N52" s="750"/>
      <c r="O52" s="750"/>
      <c r="P52" s="750"/>
      <c r="Q52" s="811">
        <f t="shared" si="4"/>
        <v>0</v>
      </c>
      <c r="S52" s="750"/>
      <c r="T52" s="750"/>
      <c r="U52" s="750"/>
      <c r="V52" s="750"/>
      <c r="W52" s="811">
        <f t="shared" si="5"/>
        <v>0</v>
      </c>
      <c r="Y52" s="750"/>
      <c r="Z52" s="750"/>
      <c r="AA52" s="750"/>
      <c r="AB52" s="750"/>
      <c r="AC52" s="811">
        <f t="shared" si="6"/>
        <v>0</v>
      </c>
    </row>
    <row r="53" spans="2:29" x14ac:dyDescent="0.2">
      <c r="B53" s="77" t="s">
        <v>1257</v>
      </c>
      <c r="C53" s="71"/>
      <c r="D53" s="70"/>
      <c r="E53" s="68"/>
      <c r="F53" s="58">
        <v>87</v>
      </c>
      <c r="G53" s="750"/>
      <c r="H53" s="750"/>
      <c r="I53" s="750"/>
      <c r="J53" s="750"/>
      <c r="K53" s="811">
        <f t="shared" si="7"/>
        <v>0</v>
      </c>
      <c r="M53" s="750"/>
      <c r="N53" s="750"/>
      <c r="O53" s="750"/>
      <c r="P53" s="750"/>
      <c r="Q53" s="811">
        <f t="shared" si="4"/>
        <v>0</v>
      </c>
      <c r="S53" s="750"/>
      <c r="T53" s="750"/>
      <c r="U53" s="750"/>
      <c r="V53" s="750"/>
      <c r="W53" s="811">
        <f t="shared" si="5"/>
        <v>0</v>
      </c>
      <c r="Y53" s="750"/>
      <c r="Z53" s="750"/>
      <c r="AA53" s="750"/>
      <c r="AB53" s="750"/>
      <c r="AC53" s="811">
        <f t="shared" si="6"/>
        <v>0</v>
      </c>
    </row>
    <row r="54" spans="2:29" x14ac:dyDescent="0.2">
      <c r="B54" s="77" t="s">
        <v>1258</v>
      </c>
      <c r="C54" s="71"/>
      <c r="D54" s="70"/>
      <c r="E54" s="68"/>
      <c r="F54" s="58">
        <v>88</v>
      </c>
      <c r="G54" s="750"/>
      <c r="H54" s="750"/>
      <c r="I54" s="750"/>
      <c r="J54" s="750"/>
      <c r="K54" s="811">
        <f t="shared" si="7"/>
        <v>0</v>
      </c>
      <c r="M54" s="750"/>
      <c r="N54" s="750"/>
      <c r="O54" s="750"/>
      <c r="P54" s="750"/>
      <c r="Q54" s="811">
        <f t="shared" si="4"/>
        <v>0</v>
      </c>
      <c r="S54" s="750"/>
      <c r="T54" s="750"/>
      <c r="U54" s="750"/>
      <c r="V54" s="750"/>
      <c r="W54" s="811">
        <f t="shared" si="5"/>
        <v>0</v>
      </c>
      <c r="Y54" s="750"/>
      <c r="Z54" s="750"/>
      <c r="AA54" s="750"/>
      <c r="AB54" s="750"/>
      <c r="AC54" s="811">
        <f t="shared" si="6"/>
        <v>0</v>
      </c>
    </row>
    <row r="55" spans="2:29" x14ac:dyDescent="0.2">
      <c r="B55" s="77" t="s">
        <v>1259</v>
      </c>
      <c r="C55" s="71"/>
      <c r="D55" s="70"/>
      <c r="E55" s="68"/>
      <c r="F55" s="58">
        <v>89</v>
      </c>
      <c r="G55" s="750"/>
      <c r="H55" s="750"/>
      <c r="I55" s="750"/>
      <c r="J55" s="750"/>
      <c r="K55" s="811">
        <f t="shared" si="7"/>
        <v>0</v>
      </c>
      <c r="M55" s="750"/>
      <c r="N55" s="750"/>
      <c r="O55" s="750"/>
      <c r="P55" s="750"/>
      <c r="Q55" s="811">
        <f t="shared" si="4"/>
        <v>0</v>
      </c>
      <c r="S55" s="750"/>
      <c r="T55" s="750"/>
      <c r="U55" s="750"/>
      <c r="V55" s="750"/>
      <c r="W55" s="811">
        <f t="shared" si="5"/>
        <v>0</v>
      </c>
      <c r="Y55" s="750"/>
      <c r="Z55" s="750"/>
      <c r="AA55" s="750"/>
      <c r="AB55" s="750"/>
      <c r="AC55" s="811">
        <f t="shared" si="6"/>
        <v>0</v>
      </c>
    </row>
    <row r="56" spans="2:29" x14ac:dyDescent="0.2">
      <c r="B56" s="77" t="s">
        <v>1260</v>
      </c>
      <c r="C56" s="71"/>
      <c r="D56" s="70"/>
      <c r="E56" s="68"/>
      <c r="F56" s="58">
        <v>90</v>
      </c>
      <c r="G56" s="750"/>
      <c r="H56" s="750"/>
      <c r="I56" s="750"/>
      <c r="J56" s="750"/>
      <c r="K56" s="811">
        <f t="shared" si="7"/>
        <v>0</v>
      </c>
      <c r="M56" s="750"/>
      <c r="N56" s="750"/>
      <c r="O56" s="750"/>
      <c r="P56" s="750"/>
      <c r="Q56" s="811">
        <f t="shared" si="4"/>
        <v>0</v>
      </c>
      <c r="S56" s="750"/>
      <c r="T56" s="750"/>
      <c r="U56" s="750"/>
      <c r="V56" s="750"/>
      <c r="W56" s="811">
        <f t="shared" si="5"/>
        <v>0</v>
      </c>
      <c r="Y56" s="750"/>
      <c r="Z56" s="750"/>
      <c r="AA56" s="750"/>
      <c r="AB56" s="750"/>
      <c r="AC56" s="811">
        <f t="shared" si="6"/>
        <v>0</v>
      </c>
    </row>
    <row r="57" spans="2:29" x14ac:dyDescent="0.2">
      <c r="B57" s="77" t="s">
        <v>1261</v>
      </c>
      <c r="C57" s="71"/>
      <c r="D57" s="70"/>
      <c r="E57" s="68"/>
      <c r="F57" s="58">
        <v>91</v>
      </c>
      <c r="G57" s="750"/>
      <c r="H57" s="750"/>
      <c r="I57" s="750"/>
      <c r="J57" s="750"/>
      <c r="K57" s="811">
        <f t="shared" si="7"/>
        <v>0</v>
      </c>
      <c r="M57" s="750"/>
      <c r="N57" s="750"/>
      <c r="O57" s="750"/>
      <c r="P57" s="750"/>
      <c r="Q57" s="811">
        <f t="shared" si="4"/>
        <v>0</v>
      </c>
      <c r="S57" s="750"/>
      <c r="T57" s="750"/>
      <c r="U57" s="750"/>
      <c r="V57" s="750"/>
      <c r="W57" s="811">
        <f t="shared" si="5"/>
        <v>0</v>
      </c>
      <c r="Y57" s="750"/>
      <c r="Z57" s="750"/>
      <c r="AA57" s="750"/>
      <c r="AB57" s="750"/>
      <c r="AC57" s="811">
        <f t="shared" si="6"/>
        <v>0</v>
      </c>
    </row>
    <row r="58" spans="2:29" x14ac:dyDescent="0.2">
      <c r="B58" s="77" t="s">
        <v>1262</v>
      </c>
      <c r="C58" s="71"/>
      <c r="D58" s="70"/>
      <c r="E58" s="68"/>
      <c r="F58" s="58">
        <v>92</v>
      </c>
      <c r="G58" s="750"/>
      <c r="H58" s="750"/>
      <c r="I58" s="750"/>
      <c r="J58" s="750"/>
      <c r="K58" s="811">
        <f t="shared" si="7"/>
        <v>0</v>
      </c>
      <c r="M58" s="750"/>
      <c r="N58" s="750"/>
      <c r="O58" s="750"/>
      <c r="P58" s="750"/>
      <c r="Q58" s="811">
        <f t="shared" si="4"/>
        <v>0</v>
      </c>
      <c r="S58" s="750"/>
      <c r="T58" s="750"/>
      <c r="U58" s="750"/>
      <c r="V58" s="750"/>
      <c r="W58" s="811">
        <f t="shared" si="5"/>
        <v>0</v>
      </c>
      <c r="Y58" s="750"/>
      <c r="Z58" s="750"/>
      <c r="AA58" s="750"/>
      <c r="AB58" s="750"/>
      <c r="AC58" s="811">
        <f t="shared" si="6"/>
        <v>0</v>
      </c>
    </row>
    <row r="59" spans="2:29" x14ac:dyDescent="0.2">
      <c r="B59" s="77" t="s">
        <v>1263</v>
      </c>
      <c r="C59" s="71"/>
      <c r="D59" s="70"/>
      <c r="E59" s="68"/>
      <c r="F59" s="58">
        <v>93</v>
      </c>
      <c r="G59" s="750"/>
      <c r="H59" s="750"/>
      <c r="I59" s="750"/>
      <c r="J59" s="750"/>
      <c r="K59" s="811">
        <f t="shared" si="7"/>
        <v>0</v>
      </c>
      <c r="M59" s="750"/>
      <c r="N59" s="750"/>
      <c r="O59" s="750"/>
      <c r="P59" s="750"/>
      <c r="Q59" s="811">
        <f t="shared" si="4"/>
        <v>0</v>
      </c>
      <c r="S59" s="750"/>
      <c r="T59" s="750"/>
      <c r="U59" s="750"/>
      <c r="V59" s="750"/>
      <c r="W59" s="811">
        <f t="shared" si="5"/>
        <v>0</v>
      </c>
      <c r="Y59" s="750"/>
      <c r="Z59" s="750"/>
      <c r="AA59" s="750"/>
      <c r="AB59" s="750"/>
      <c r="AC59" s="811">
        <f t="shared" si="6"/>
        <v>0</v>
      </c>
    </row>
    <row r="60" spans="2:29" x14ac:dyDescent="0.2">
      <c r="B60" s="810" t="s">
        <v>1349</v>
      </c>
      <c r="C60" s="71"/>
      <c r="D60" s="70"/>
      <c r="E60" s="68"/>
      <c r="F60" s="58">
        <v>94</v>
      </c>
      <c r="G60" s="750"/>
      <c r="H60" s="750"/>
      <c r="I60" s="750"/>
      <c r="J60" s="750"/>
      <c r="K60" s="811">
        <f t="shared" si="7"/>
        <v>0</v>
      </c>
      <c r="M60" s="750"/>
      <c r="N60" s="750"/>
      <c r="O60" s="750"/>
      <c r="P60" s="750"/>
      <c r="Q60" s="811">
        <f t="shared" si="4"/>
        <v>0</v>
      </c>
      <c r="S60" s="750"/>
      <c r="T60" s="750"/>
      <c r="U60" s="750"/>
      <c r="V60" s="750"/>
      <c r="W60" s="811">
        <f t="shared" si="5"/>
        <v>0</v>
      </c>
      <c r="Y60" s="750"/>
      <c r="Z60" s="750"/>
      <c r="AA60" s="750"/>
      <c r="AB60" s="750"/>
      <c r="AC60" s="811">
        <f t="shared" si="6"/>
        <v>0</v>
      </c>
    </row>
    <row r="61" spans="2:29" x14ac:dyDescent="0.2">
      <c r="B61" s="810" t="s">
        <v>849</v>
      </c>
      <c r="C61" s="71"/>
      <c r="D61" s="70"/>
      <c r="E61" s="68"/>
      <c r="F61" s="58">
        <v>95</v>
      </c>
      <c r="G61" s="750"/>
      <c r="H61" s="750"/>
      <c r="I61" s="750"/>
      <c r="J61" s="750"/>
      <c r="K61" s="811">
        <f t="shared" si="7"/>
        <v>0</v>
      </c>
      <c r="M61" s="750"/>
      <c r="N61" s="750"/>
      <c r="O61" s="750"/>
      <c r="P61" s="750"/>
      <c r="Q61" s="811">
        <f t="shared" si="4"/>
        <v>0</v>
      </c>
      <c r="S61" s="750"/>
      <c r="T61" s="750"/>
      <c r="U61" s="750"/>
      <c r="V61" s="750"/>
      <c r="W61" s="811">
        <f t="shared" si="5"/>
        <v>0</v>
      </c>
      <c r="Y61" s="750"/>
      <c r="Z61" s="750"/>
      <c r="AA61" s="750"/>
      <c r="AB61" s="750"/>
      <c r="AC61" s="811">
        <f t="shared" si="6"/>
        <v>0</v>
      </c>
    </row>
    <row r="62" spans="2:29" x14ac:dyDescent="0.2">
      <c r="B62" s="810" t="s">
        <v>1365</v>
      </c>
      <c r="C62" s="71"/>
      <c r="D62" s="70"/>
      <c r="E62" s="68"/>
      <c r="F62" s="58">
        <v>96</v>
      </c>
      <c r="G62" s="750"/>
      <c r="H62" s="750"/>
      <c r="I62" s="750"/>
      <c r="J62" s="750"/>
      <c r="K62" s="811">
        <f t="shared" si="7"/>
        <v>0</v>
      </c>
      <c r="M62" s="750"/>
      <c r="N62" s="750"/>
      <c r="O62" s="750"/>
      <c r="P62" s="750"/>
      <c r="Q62" s="811">
        <f t="shared" si="4"/>
        <v>0</v>
      </c>
      <c r="S62" s="750"/>
      <c r="T62" s="750"/>
      <c r="U62" s="750"/>
      <c r="V62" s="750"/>
      <c r="W62" s="811">
        <f t="shared" si="5"/>
        <v>0</v>
      </c>
      <c r="Y62" s="750"/>
      <c r="Z62" s="750"/>
      <c r="AA62" s="750"/>
      <c r="AB62" s="750"/>
      <c r="AC62" s="811">
        <f t="shared" si="6"/>
        <v>0</v>
      </c>
    </row>
    <row r="63" spans="2:29" x14ac:dyDescent="0.2">
      <c r="B63" s="810" t="s">
        <v>1366</v>
      </c>
      <c r="C63" s="71"/>
      <c r="D63" s="70"/>
      <c r="E63" s="68"/>
      <c r="F63" s="58">
        <v>97</v>
      </c>
      <c r="G63" s="750"/>
      <c r="H63" s="750"/>
      <c r="I63" s="750"/>
      <c r="J63" s="750"/>
      <c r="K63" s="811">
        <f t="shared" si="7"/>
        <v>0</v>
      </c>
      <c r="M63" s="750"/>
      <c r="N63" s="750"/>
      <c r="O63" s="750"/>
      <c r="P63" s="750"/>
      <c r="Q63" s="811">
        <f t="shared" si="4"/>
        <v>0</v>
      </c>
      <c r="S63" s="750"/>
      <c r="T63" s="750"/>
      <c r="U63" s="750"/>
      <c r="V63" s="750"/>
      <c r="W63" s="811">
        <f t="shared" si="5"/>
        <v>0</v>
      </c>
      <c r="Y63" s="750"/>
      <c r="Z63" s="750"/>
      <c r="AA63" s="750"/>
      <c r="AB63" s="750"/>
      <c r="AC63" s="811">
        <f t="shared" si="6"/>
        <v>0</v>
      </c>
    </row>
    <row r="64" spans="2:29" x14ac:dyDescent="0.2">
      <c r="B64" s="810" t="s">
        <v>1367</v>
      </c>
      <c r="C64" s="71"/>
      <c r="D64" s="70"/>
      <c r="E64" s="68"/>
      <c r="F64" s="58">
        <v>98</v>
      </c>
      <c r="G64" s="750"/>
      <c r="H64" s="750"/>
      <c r="I64" s="750"/>
      <c r="J64" s="750"/>
      <c r="K64" s="811">
        <f t="shared" si="7"/>
        <v>0</v>
      </c>
      <c r="M64" s="750"/>
      <c r="N64" s="750"/>
      <c r="O64" s="750"/>
      <c r="P64" s="750"/>
      <c r="Q64" s="811">
        <f t="shared" si="4"/>
        <v>0</v>
      </c>
      <c r="S64" s="750"/>
      <c r="T64" s="750"/>
      <c r="U64" s="750"/>
      <c r="V64" s="750"/>
      <c r="W64" s="811">
        <f t="shared" si="5"/>
        <v>0</v>
      </c>
      <c r="Y64" s="750"/>
      <c r="Z64" s="750"/>
      <c r="AA64" s="750"/>
      <c r="AB64" s="750"/>
      <c r="AC64" s="811">
        <f t="shared" si="6"/>
        <v>0</v>
      </c>
    </row>
    <row r="65" spans="2:29" x14ac:dyDescent="0.2">
      <c r="B65" s="810" t="s">
        <v>1368</v>
      </c>
      <c r="C65" s="71"/>
      <c r="D65" s="70"/>
      <c r="E65" s="68"/>
      <c r="F65" s="58">
        <v>99</v>
      </c>
      <c r="G65" s="750"/>
      <c r="H65" s="750"/>
      <c r="I65" s="750"/>
      <c r="J65" s="750"/>
      <c r="K65" s="811">
        <f t="shared" si="7"/>
        <v>0</v>
      </c>
      <c r="M65" s="750"/>
      <c r="N65" s="750"/>
      <c r="O65" s="750"/>
      <c r="P65" s="750"/>
      <c r="Q65" s="811">
        <f t="shared" si="4"/>
        <v>0</v>
      </c>
      <c r="S65" s="750"/>
      <c r="T65" s="750"/>
      <c r="U65" s="750"/>
      <c r="V65" s="750"/>
      <c r="W65" s="811">
        <f t="shared" si="5"/>
        <v>0</v>
      </c>
      <c r="Y65" s="750"/>
      <c r="Z65" s="750"/>
      <c r="AA65" s="750"/>
      <c r="AB65" s="750"/>
      <c r="AC65" s="811">
        <f t="shared" si="6"/>
        <v>0</v>
      </c>
    </row>
    <row r="66" spans="2:29" x14ac:dyDescent="0.2">
      <c r="B66" s="810" t="s">
        <v>1369</v>
      </c>
      <c r="C66" s="71"/>
      <c r="D66" s="70"/>
      <c r="E66" s="68"/>
      <c r="F66" s="58">
        <v>100</v>
      </c>
      <c r="G66" s="750"/>
      <c r="H66" s="750"/>
      <c r="I66" s="750"/>
      <c r="J66" s="750"/>
      <c r="K66" s="811">
        <f t="shared" si="7"/>
        <v>0</v>
      </c>
      <c r="M66" s="750"/>
      <c r="N66" s="750"/>
      <c r="O66" s="750"/>
      <c r="P66" s="750"/>
      <c r="Q66" s="811">
        <f t="shared" si="4"/>
        <v>0</v>
      </c>
      <c r="S66" s="750"/>
      <c r="T66" s="750"/>
      <c r="U66" s="750"/>
      <c r="V66" s="750"/>
      <c r="W66" s="811">
        <f t="shared" si="5"/>
        <v>0</v>
      </c>
      <c r="Y66" s="750"/>
      <c r="Z66" s="750"/>
      <c r="AA66" s="750"/>
      <c r="AB66" s="750"/>
      <c r="AC66" s="811">
        <f t="shared" si="6"/>
        <v>0</v>
      </c>
    </row>
    <row r="67" spans="2:29" x14ac:dyDescent="0.2">
      <c r="B67" s="810" t="s">
        <v>1370</v>
      </c>
      <c r="C67" s="71"/>
      <c r="D67" s="70"/>
      <c r="E67" s="68"/>
      <c r="F67" s="58">
        <v>101</v>
      </c>
      <c r="G67" s="750"/>
      <c r="H67" s="750"/>
      <c r="I67" s="750"/>
      <c r="J67" s="750"/>
      <c r="K67" s="811">
        <f t="shared" si="7"/>
        <v>0</v>
      </c>
      <c r="M67" s="750"/>
      <c r="N67" s="750"/>
      <c r="O67" s="750"/>
      <c r="P67" s="750"/>
      <c r="Q67" s="811">
        <f t="shared" si="4"/>
        <v>0</v>
      </c>
      <c r="S67" s="750"/>
      <c r="T67" s="750"/>
      <c r="U67" s="750"/>
      <c r="V67" s="750"/>
      <c r="W67" s="811">
        <f t="shared" si="5"/>
        <v>0</v>
      </c>
      <c r="Y67" s="750"/>
      <c r="Z67" s="750"/>
      <c r="AA67" s="750"/>
      <c r="AB67" s="750"/>
      <c r="AC67" s="811">
        <f t="shared" si="6"/>
        <v>0</v>
      </c>
    </row>
    <row r="68" spans="2:29" x14ac:dyDescent="0.2">
      <c r="B68" s="810" t="s">
        <v>1373</v>
      </c>
      <c r="C68" s="71"/>
      <c r="D68" s="70"/>
      <c r="E68" s="68"/>
      <c r="F68" s="58">
        <v>102</v>
      </c>
      <c r="G68" s="750"/>
      <c r="H68" s="750"/>
      <c r="I68" s="750"/>
      <c r="J68" s="750"/>
      <c r="K68" s="811">
        <f t="shared" si="7"/>
        <v>0</v>
      </c>
      <c r="M68" s="750"/>
      <c r="N68" s="750"/>
      <c r="O68" s="750"/>
      <c r="P68" s="750"/>
      <c r="Q68" s="811">
        <f t="shared" si="4"/>
        <v>0</v>
      </c>
      <c r="S68" s="750"/>
      <c r="T68" s="750"/>
      <c r="U68" s="750"/>
      <c r="V68" s="750"/>
      <c r="W68" s="811">
        <f t="shared" si="5"/>
        <v>0</v>
      </c>
      <c r="Y68" s="750"/>
      <c r="Z68" s="750"/>
      <c r="AA68" s="750"/>
      <c r="AB68" s="750"/>
      <c r="AC68" s="811">
        <f t="shared" si="6"/>
        <v>0</v>
      </c>
    </row>
    <row r="69" spans="2:29" x14ac:dyDescent="0.2">
      <c r="B69" s="810" t="s">
        <v>1374</v>
      </c>
      <c r="C69" s="71"/>
      <c r="D69" s="70"/>
      <c r="E69" s="68"/>
      <c r="F69" s="58">
        <v>103</v>
      </c>
      <c r="G69" s="750"/>
      <c r="H69" s="750"/>
      <c r="I69" s="750"/>
      <c r="J69" s="750"/>
      <c r="K69" s="811">
        <f t="shared" si="7"/>
        <v>0</v>
      </c>
      <c r="M69" s="750"/>
      <c r="N69" s="750"/>
      <c r="O69" s="750"/>
      <c r="P69" s="750"/>
      <c r="Q69" s="811">
        <f t="shared" si="4"/>
        <v>0</v>
      </c>
      <c r="S69" s="750"/>
      <c r="T69" s="750"/>
      <c r="U69" s="750"/>
      <c r="V69" s="750"/>
      <c r="W69" s="811">
        <f t="shared" si="5"/>
        <v>0</v>
      </c>
      <c r="Y69" s="750"/>
      <c r="Z69" s="750"/>
      <c r="AA69" s="750"/>
      <c r="AB69" s="750"/>
      <c r="AC69" s="811">
        <f t="shared" si="6"/>
        <v>0</v>
      </c>
    </row>
    <row r="70" spans="2:29" x14ac:dyDescent="0.2">
      <c r="B70" s="812" t="s">
        <v>848</v>
      </c>
      <c r="C70" s="79"/>
      <c r="D70" s="80"/>
      <c r="E70" s="81"/>
      <c r="F70" s="58">
        <v>104</v>
      </c>
      <c r="G70" s="750"/>
      <c r="H70" s="750"/>
      <c r="I70" s="750"/>
      <c r="J70" s="750"/>
      <c r="K70" s="811">
        <f t="shared" si="7"/>
        <v>0</v>
      </c>
      <c r="M70" s="750"/>
      <c r="N70" s="750"/>
      <c r="O70" s="750"/>
      <c r="P70" s="750"/>
      <c r="Q70" s="811">
        <f t="shared" si="4"/>
        <v>0</v>
      </c>
      <c r="S70" s="750"/>
      <c r="T70" s="750"/>
      <c r="U70" s="750"/>
      <c r="V70" s="750"/>
      <c r="W70" s="811">
        <f t="shared" si="5"/>
        <v>0</v>
      </c>
      <c r="Y70" s="750"/>
      <c r="Z70" s="750"/>
      <c r="AA70" s="750"/>
      <c r="AB70" s="750"/>
      <c r="AC70" s="811">
        <f t="shared" si="6"/>
        <v>0</v>
      </c>
    </row>
    <row r="71" spans="2:29" x14ac:dyDescent="0.2">
      <c r="B71" s="813" t="s">
        <v>654</v>
      </c>
      <c r="C71" s="75"/>
      <c r="D71" s="75"/>
      <c r="E71" s="69"/>
      <c r="F71" s="23">
        <v>109</v>
      </c>
      <c r="G71" s="814">
        <f>SUBTOTAL(9,G47:G70)</f>
        <v>0</v>
      </c>
      <c r="H71" s="814">
        <f>SUBTOTAL(9,H47:H70)</f>
        <v>0</v>
      </c>
      <c r="I71" s="814">
        <f>SUBTOTAL(9,I47:I70)</f>
        <v>0</v>
      </c>
      <c r="J71" s="814">
        <f>SUBTOTAL(9,J47:J70)</f>
        <v>0</v>
      </c>
      <c r="K71" s="811">
        <f t="shared" si="7"/>
        <v>0</v>
      </c>
      <c r="M71" s="814">
        <f>SUBTOTAL(9,M47:M70)</f>
        <v>0</v>
      </c>
      <c r="N71" s="814">
        <f>SUBTOTAL(9,N47:N70)</f>
        <v>0</v>
      </c>
      <c r="O71" s="814">
        <f>SUBTOTAL(9,O47:O70)</f>
        <v>0</v>
      </c>
      <c r="P71" s="814">
        <f>SUBTOTAL(9,P47:P70)</f>
        <v>0</v>
      </c>
      <c r="Q71" s="811">
        <f t="shared" si="4"/>
        <v>0</v>
      </c>
      <c r="S71" s="814">
        <f>SUBTOTAL(9,S47:S70)</f>
        <v>0</v>
      </c>
      <c r="T71" s="814">
        <f>SUBTOTAL(9,T47:T70)</f>
        <v>0</v>
      </c>
      <c r="U71" s="814">
        <f>SUBTOTAL(9,U47:U70)</f>
        <v>0</v>
      </c>
      <c r="V71" s="814">
        <f>SUBTOTAL(9,V47:V70)</f>
        <v>0</v>
      </c>
      <c r="W71" s="811">
        <f t="shared" si="5"/>
        <v>0</v>
      </c>
      <c r="Y71" s="814">
        <f>SUBTOTAL(9,Y47:Y70)</f>
        <v>0</v>
      </c>
      <c r="Z71" s="814">
        <f>SUBTOTAL(9,Z47:Z70)</f>
        <v>0</v>
      </c>
      <c r="AA71" s="814">
        <f>SUBTOTAL(9,AA47:AA70)</f>
        <v>0</v>
      </c>
      <c r="AB71" s="814">
        <f>SUBTOTAL(9,AB47:AB70)</f>
        <v>0</v>
      </c>
      <c r="AC71" s="811">
        <f t="shared" si="6"/>
        <v>0</v>
      </c>
    </row>
    <row r="72" spans="2:29" x14ac:dyDescent="0.2">
      <c r="B72" s="815" t="s">
        <v>639</v>
      </c>
      <c r="C72" s="71"/>
      <c r="D72" s="70"/>
      <c r="E72" s="68"/>
      <c r="F72" s="58">
        <v>111</v>
      </c>
      <c r="G72" s="750"/>
      <c r="H72" s="750"/>
      <c r="I72" s="750"/>
      <c r="J72" s="750"/>
      <c r="K72" s="811">
        <f t="shared" si="7"/>
        <v>0</v>
      </c>
      <c r="M72" s="750"/>
      <c r="N72" s="750"/>
      <c r="O72" s="750"/>
      <c r="P72" s="750"/>
      <c r="Q72" s="811">
        <f t="shared" si="4"/>
        <v>0</v>
      </c>
      <c r="S72" s="750"/>
      <c r="T72" s="750"/>
      <c r="U72" s="750"/>
      <c r="V72" s="750"/>
      <c r="W72" s="811">
        <f t="shared" si="5"/>
        <v>0</v>
      </c>
      <c r="Y72" s="750"/>
      <c r="Z72" s="750"/>
      <c r="AA72" s="750"/>
      <c r="AB72" s="750"/>
      <c r="AC72" s="811">
        <f t="shared" si="6"/>
        <v>0</v>
      </c>
    </row>
    <row r="73" spans="2:29" x14ac:dyDescent="0.2">
      <c r="B73" s="815" t="s">
        <v>638</v>
      </c>
      <c r="C73" s="71"/>
      <c r="D73" s="70"/>
      <c r="E73" s="68"/>
      <c r="F73" s="58">
        <v>112</v>
      </c>
      <c r="G73" s="750"/>
      <c r="H73" s="750"/>
      <c r="I73" s="750"/>
      <c r="J73" s="750"/>
      <c r="K73" s="811">
        <f t="shared" si="7"/>
        <v>0</v>
      </c>
      <c r="M73" s="750"/>
      <c r="N73" s="750"/>
      <c r="O73" s="750"/>
      <c r="P73" s="750"/>
      <c r="Q73" s="811">
        <f t="shared" si="4"/>
        <v>0</v>
      </c>
      <c r="S73" s="750"/>
      <c r="T73" s="750"/>
      <c r="U73" s="750"/>
      <c r="V73" s="750"/>
      <c r="W73" s="811">
        <f t="shared" si="5"/>
        <v>0</v>
      </c>
      <c r="Y73" s="750"/>
      <c r="Z73" s="750"/>
      <c r="AA73" s="750"/>
      <c r="AB73" s="750"/>
      <c r="AC73" s="811">
        <f t="shared" si="6"/>
        <v>0</v>
      </c>
    </row>
    <row r="74" spans="2:29" x14ac:dyDescent="0.2">
      <c r="B74" s="815" t="s">
        <v>640</v>
      </c>
      <c r="C74" s="71"/>
      <c r="D74" s="70"/>
      <c r="E74" s="68"/>
      <c r="F74" s="58">
        <v>113</v>
      </c>
      <c r="G74" s="750"/>
      <c r="H74" s="750"/>
      <c r="I74" s="750"/>
      <c r="J74" s="750"/>
      <c r="K74" s="811">
        <f t="shared" si="7"/>
        <v>0</v>
      </c>
      <c r="M74" s="750"/>
      <c r="N74" s="750"/>
      <c r="O74" s="750"/>
      <c r="P74" s="750"/>
      <c r="Q74" s="811">
        <f t="shared" si="4"/>
        <v>0</v>
      </c>
      <c r="S74" s="750"/>
      <c r="T74" s="750"/>
      <c r="U74" s="750"/>
      <c r="V74" s="750"/>
      <c r="W74" s="811">
        <f t="shared" si="5"/>
        <v>0</v>
      </c>
      <c r="Y74" s="750"/>
      <c r="Z74" s="750"/>
      <c r="AA74" s="750"/>
      <c r="AB74" s="750"/>
      <c r="AC74" s="811">
        <f t="shared" si="6"/>
        <v>0</v>
      </c>
    </row>
    <row r="75" spans="2:29" x14ac:dyDescent="0.2">
      <c r="B75" s="813" t="s">
        <v>700</v>
      </c>
      <c r="C75" s="75"/>
      <c r="D75" s="75"/>
      <c r="E75" s="69"/>
      <c r="F75" s="23">
        <v>119</v>
      </c>
      <c r="G75" s="814">
        <f>SUBTOTAL(9,G72:G74)</f>
        <v>0</v>
      </c>
      <c r="H75" s="814">
        <f>SUBTOTAL(9,H72:H74)</f>
        <v>0</v>
      </c>
      <c r="I75" s="814">
        <f>SUBTOTAL(9,I72:I74)</f>
        <v>0</v>
      </c>
      <c r="J75" s="814">
        <f>SUBTOTAL(9,J72:J74)</f>
        <v>0</v>
      </c>
      <c r="K75" s="811">
        <f t="shared" si="7"/>
        <v>0</v>
      </c>
      <c r="M75" s="814">
        <f>SUBTOTAL(9,M72:M74)</f>
        <v>0</v>
      </c>
      <c r="N75" s="814">
        <f>SUBTOTAL(9,N72:N74)</f>
        <v>0</v>
      </c>
      <c r="O75" s="814">
        <f>SUBTOTAL(9,O72:O74)</f>
        <v>0</v>
      </c>
      <c r="P75" s="814">
        <f>SUBTOTAL(9,P72:P74)</f>
        <v>0</v>
      </c>
      <c r="Q75" s="811">
        <f t="shared" si="4"/>
        <v>0</v>
      </c>
      <c r="S75" s="814">
        <f>SUBTOTAL(9,S72:S74)</f>
        <v>0</v>
      </c>
      <c r="T75" s="814">
        <f>SUBTOTAL(9,T72:T74)</f>
        <v>0</v>
      </c>
      <c r="U75" s="814">
        <f>SUBTOTAL(9,U72:U74)</f>
        <v>0</v>
      </c>
      <c r="V75" s="814">
        <f>SUBTOTAL(9,V72:V74)</f>
        <v>0</v>
      </c>
      <c r="W75" s="811">
        <f t="shared" si="5"/>
        <v>0</v>
      </c>
      <c r="Y75" s="814">
        <f>SUBTOTAL(9,Y72:Y74)</f>
        <v>0</v>
      </c>
      <c r="Z75" s="814">
        <f>SUBTOTAL(9,Z72:Z74)</f>
        <v>0</v>
      </c>
      <c r="AA75" s="814">
        <f>SUBTOTAL(9,AA72:AA74)</f>
        <v>0</v>
      </c>
      <c r="AB75" s="814">
        <f>SUBTOTAL(9,AB72:AB74)</f>
        <v>0</v>
      </c>
      <c r="AC75" s="811">
        <f t="shared" si="6"/>
        <v>0</v>
      </c>
    </row>
    <row r="76" spans="2:29" x14ac:dyDescent="0.2">
      <c r="B76" s="815" t="s">
        <v>642</v>
      </c>
      <c r="C76" s="71"/>
      <c r="D76" s="70"/>
      <c r="E76" s="68"/>
      <c r="F76" s="58">
        <v>121</v>
      </c>
      <c r="G76" s="750"/>
      <c r="H76" s="750"/>
      <c r="I76" s="750"/>
      <c r="J76" s="750"/>
      <c r="K76" s="811">
        <f t="shared" si="7"/>
        <v>0</v>
      </c>
      <c r="M76" s="750"/>
      <c r="N76" s="750"/>
      <c r="O76" s="750"/>
      <c r="P76" s="750"/>
      <c r="Q76" s="811">
        <f t="shared" si="4"/>
        <v>0</v>
      </c>
      <c r="S76" s="750"/>
      <c r="T76" s="750"/>
      <c r="U76" s="750"/>
      <c r="V76" s="750"/>
      <c r="W76" s="811">
        <f t="shared" si="5"/>
        <v>0</v>
      </c>
      <c r="Y76" s="750"/>
      <c r="Z76" s="750"/>
      <c r="AA76" s="750"/>
      <c r="AB76" s="750"/>
      <c r="AC76" s="811">
        <f t="shared" si="6"/>
        <v>0</v>
      </c>
    </row>
    <row r="77" spans="2:29" x14ac:dyDescent="0.2">
      <c r="B77" s="815" t="s">
        <v>644</v>
      </c>
      <c r="C77" s="71"/>
      <c r="D77" s="70"/>
      <c r="E77" s="68"/>
      <c r="F77" s="58">
        <v>122</v>
      </c>
      <c r="G77" s="750"/>
      <c r="H77" s="750"/>
      <c r="I77" s="750"/>
      <c r="J77" s="750"/>
      <c r="K77" s="811">
        <f t="shared" si="7"/>
        <v>0</v>
      </c>
      <c r="M77" s="750"/>
      <c r="N77" s="750"/>
      <c r="O77" s="750"/>
      <c r="P77" s="750"/>
      <c r="Q77" s="811">
        <f t="shared" si="4"/>
        <v>0</v>
      </c>
      <c r="S77" s="750"/>
      <c r="T77" s="750"/>
      <c r="U77" s="750"/>
      <c r="V77" s="750"/>
      <c r="W77" s="811">
        <f t="shared" si="5"/>
        <v>0</v>
      </c>
      <c r="Y77" s="750"/>
      <c r="Z77" s="750"/>
      <c r="AA77" s="750"/>
      <c r="AB77" s="750"/>
      <c r="AC77" s="811">
        <f t="shared" si="6"/>
        <v>0</v>
      </c>
    </row>
    <row r="78" spans="2:29" x14ac:dyDescent="0.2">
      <c r="B78" s="815" t="s">
        <v>643</v>
      </c>
      <c r="C78" s="71"/>
      <c r="D78" s="70"/>
      <c r="E78" s="68"/>
      <c r="F78" s="58">
        <v>123</v>
      </c>
      <c r="G78" s="750"/>
      <c r="H78" s="750"/>
      <c r="I78" s="750"/>
      <c r="J78" s="750"/>
      <c r="K78" s="811">
        <f t="shared" si="7"/>
        <v>0</v>
      </c>
      <c r="M78" s="750"/>
      <c r="N78" s="750"/>
      <c r="O78" s="750"/>
      <c r="P78" s="750"/>
      <c r="Q78" s="811">
        <f t="shared" si="4"/>
        <v>0</v>
      </c>
      <c r="S78" s="750"/>
      <c r="T78" s="750"/>
      <c r="U78" s="750"/>
      <c r="V78" s="750"/>
      <c r="W78" s="811">
        <f t="shared" si="5"/>
        <v>0</v>
      </c>
      <c r="Y78" s="750"/>
      <c r="Z78" s="750"/>
      <c r="AA78" s="750"/>
      <c r="AB78" s="750"/>
      <c r="AC78" s="811">
        <f t="shared" si="6"/>
        <v>0</v>
      </c>
    </row>
    <row r="79" spans="2:29" x14ac:dyDescent="0.2">
      <c r="B79" s="813" t="s">
        <v>701</v>
      </c>
      <c r="C79" s="75"/>
      <c r="D79" s="75"/>
      <c r="E79" s="69"/>
      <c r="F79" s="23">
        <v>129</v>
      </c>
      <c r="G79" s="814">
        <f>SUBTOTAL(9,G76:G78)</f>
        <v>0</v>
      </c>
      <c r="H79" s="814">
        <f>SUBTOTAL(9,H76:H78)</f>
        <v>0</v>
      </c>
      <c r="I79" s="814">
        <f>SUBTOTAL(9,I76:I78)</f>
        <v>0</v>
      </c>
      <c r="J79" s="814">
        <f>SUBTOTAL(9,J76:J78)</f>
        <v>0</v>
      </c>
      <c r="K79" s="811">
        <f t="shared" si="7"/>
        <v>0</v>
      </c>
      <c r="M79" s="814">
        <f>SUBTOTAL(9,M76:M78)</f>
        <v>0</v>
      </c>
      <c r="N79" s="814">
        <f>SUBTOTAL(9,N76:N78)</f>
        <v>0</v>
      </c>
      <c r="O79" s="814">
        <f>SUBTOTAL(9,O76:O78)</f>
        <v>0</v>
      </c>
      <c r="P79" s="814">
        <f>SUBTOTAL(9,P76:P78)</f>
        <v>0</v>
      </c>
      <c r="Q79" s="811">
        <f t="shared" si="4"/>
        <v>0</v>
      </c>
      <c r="S79" s="814">
        <f>SUBTOTAL(9,S76:S78)</f>
        <v>0</v>
      </c>
      <c r="T79" s="814">
        <f>SUBTOTAL(9,T76:T78)</f>
        <v>0</v>
      </c>
      <c r="U79" s="814">
        <f>SUBTOTAL(9,U76:U78)</f>
        <v>0</v>
      </c>
      <c r="V79" s="814">
        <f>SUBTOTAL(9,V76:V78)</f>
        <v>0</v>
      </c>
      <c r="W79" s="811">
        <f t="shared" si="5"/>
        <v>0</v>
      </c>
      <c r="Y79" s="814">
        <f>SUBTOTAL(9,Y76:Y78)</f>
        <v>0</v>
      </c>
      <c r="Z79" s="814">
        <f>SUBTOTAL(9,Z76:Z78)</f>
        <v>0</v>
      </c>
      <c r="AA79" s="814">
        <f>SUBTOTAL(9,AA76:AA78)</f>
        <v>0</v>
      </c>
      <c r="AB79" s="814">
        <f>SUBTOTAL(9,AB76:AB78)</f>
        <v>0</v>
      </c>
      <c r="AC79" s="811">
        <f t="shared" si="6"/>
        <v>0</v>
      </c>
    </row>
    <row r="80" spans="2:29" x14ac:dyDescent="0.2">
      <c r="B80" s="813" t="s">
        <v>702</v>
      </c>
      <c r="C80" s="75"/>
      <c r="D80" s="75"/>
      <c r="E80" s="69"/>
      <c r="F80" s="23">
        <v>139</v>
      </c>
      <c r="G80" s="814">
        <f>G75+G79</f>
        <v>0</v>
      </c>
      <c r="H80" s="814">
        <f>H75+H79</f>
        <v>0</v>
      </c>
      <c r="I80" s="814">
        <f>I75+I79</f>
        <v>0</v>
      </c>
      <c r="J80" s="814">
        <f>J75+J79</f>
        <v>0</v>
      </c>
      <c r="K80" s="811">
        <f t="shared" si="7"/>
        <v>0</v>
      </c>
      <c r="M80" s="814">
        <f>M75+M79</f>
        <v>0</v>
      </c>
      <c r="N80" s="814">
        <f>N75+N79</f>
        <v>0</v>
      </c>
      <c r="O80" s="814">
        <f>O75+O79</f>
        <v>0</v>
      </c>
      <c r="P80" s="814">
        <f>P75+P79</f>
        <v>0</v>
      </c>
      <c r="Q80" s="811">
        <f t="shared" si="4"/>
        <v>0</v>
      </c>
      <c r="S80" s="814">
        <f>S75+S79</f>
        <v>0</v>
      </c>
      <c r="T80" s="814">
        <f>T75+T79</f>
        <v>0</v>
      </c>
      <c r="U80" s="814">
        <f>U75+U79</f>
        <v>0</v>
      </c>
      <c r="V80" s="814">
        <f>V75+V79</f>
        <v>0</v>
      </c>
      <c r="W80" s="811">
        <f t="shared" si="5"/>
        <v>0</v>
      </c>
      <c r="Y80" s="814">
        <f>Y75+Y79</f>
        <v>0</v>
      </c>
      <c r="Z80" s="814">
        <f>Z75+Z79</f>
        <v>0</v>
      </c>
      <c r="AA80" s="814">
        <f>AA75+AA79</f>
        <v>0</v>
      </c>
      <c r="AB80" s="814">
        <f>AB75+AB79</f>
        <v>0</v>
      </c>
      <c r="AC80" s="811">
        <f t="shared" si="6"/>
        <v>0</v>
      </c>
    </row>
    <row r="81" spans="2:29" x14ac:dyDescent="0.2">
      <c r="B81" s="82" t="s">
        <v>703</v>
      </c>
      <c r="C81" s="75"/>
      <c r="D81" s="75"/>
      <c r="E81" s="69"/>
      <c r="F81" s="23">
        <v>149</v>
      </c>
      <c r="G81" s="608">
        <f>G71+G80</f>
        <v>0</v>
      </c>
      <c r="H81" s="608">
        <f>H71+H80</f>
        <v>0</v>
      </c>
      <c r="I81" s="608">
        <f>I71+I80</f>
        <v>0</v>
      </c>
      <c r="J81" s="608">
        <f>J71+J80</f>
        <v>0</v>
      </c>
      <c r="K81" s="608">
        <f t="shared" si="7"/>
        <v>0</v>
      </c>
      <c r="L81" s="19"/>
      <c r="M81" s="608">
        <f>M71+M80</f>
        <v>0</v>
      </c>
      <c r="N81" s="608">
        <f>N71+N80</f>
        <v>0</v>
      </c>
      <c r="O81" s="608">
        <f>O71+O80</f>
        <v>0</v>
      </c>
      <c r="P81" s="608">
        <f>P71+P80</f>
        <v>0</v>
      </c>
      <c r="Q81" s="608">
        <f t="shared" si="4"/>
        <v>0</v>
      </c>
      <c r="R81" s="19"/>
      <c r="S81" s="608">
        <f>S71+S80</f>
        <v>0</v>
      </c>
      <c r="T81" s="608">
        <f>T71+T80</f>
        <v>0</v>
      </c>
      <c r="U81" s="608">
        <f>U71+U80</f>
        <v>0</v>
      </c>
      <c r="V81" s="608">
        <f>V71+V80</f>
        <v>0</v>
      </c>
      <c r="W81" s="608">
        <f t="shared" si="5"/>
        <v>0</v>
      </c>
      <c r="X81" s="19"/>
      <c r="Y81" s="608">
        <f>Y71+Y80</f>
        <v>0</v>
      </c>
      <c r="Z81" s="608">
        <f>Z71+Z80</f>
        <v>0</v>
      </c>
      <c r="AA81" s="608">
        <f>AA71+AA80</f>
        <v>0</v>
      </c>
      <c r="AB81" s="608">
        <f>AB71+AB80</f>
        <v>0</v>
      </c>
      <c r="AC81" s="608">
        <f t="shared" si="6"/>
        <v>0</v>
      </c>
    </row>
    <row r="83" spans="2:29" x14ac:dyDescent="0.2">
      <c r="B83" s="19" t="s">
        <v>1090</v>
      </c>
      <c r="C83"/>
      <c r="F83"/>
      <c r="M83"/>
    </row>
    <row r="84" spans="2:29" x14ac:dyDescent="0.2">
      <c r="B84" s="810" t="s">
        <v>710</v>
      </c>
      <c r="C84" s="71"/>
      <c r="D84" s="70"/>
      <c r="E84" s="68"/>
      <c r="F84" s="58">
        <v>151</v>
      </c>
      <c r="G84" s="811">
        <f>SUBTOTAL(9,G85:G96)</f>
        <v>0</v>
      </c>
      <c r="H84" s="811">
        <f>SUBTOTAL(9,H85:H96)</f>
        <v>0</v>
      </c>
      <c r="I84" s="811">
        <f>SUBTOTAL(9,I85:I96)</f>
        <v>0</v>
      </c>
      <c r="J84" s="811">
        <f>SUBTOTAL(9,J85:J96)</f>
        <v>0</v>
      </c>
      <c r="K84" s="814">
        <f t="shared" ref="K84:K118" si="8">SUM(G84:J84)</f>
        <v>0</v>
      </c>
      <c r="M84" s="811">
        <f>SUBTOTAL(9,M85:M96)</f>
        <v>0</v>
      </c>
      <c r="N84" s="811">
        <f>SUBTOTAL(9,N85:N96)</f>
        <v>0</v>
      </c>
      <c r="O84" s="811">
        <f>SUBTOTAL(9,O85:O96)</f>
        <v>0</v>
      </c>
      <c r="P84" s="811">
        <f>SUBTOTAL(9,P85:P96)</f>
        <v>0</v>
      </c>
      <c r="Q84" s="811">
        <f t="shared" ref="Q84:Q118" si="9">SUM(M84:P84)</f>
        <v>0</v>
      </c>
      <c r="S84" s="811">
        <f>SUBTOTAL(9,S85:S96)</f>
        <v>0</v>
      </c>
      <c r="T84" s="811">
        <f>SUBTOTAL(9,T85:T96)</f>
        <v>0</v>
      </c>
      <c r="U84" s="811">
        <f>SUBTOTAL(9,U85:U96)</f>
        <v>0</v>
      </c>
      <c r="V84" s="811">
        <f>SUBTOTAL(9,V85:V96)</f>
        <v>0</v>
      </c>
      <c r="W84" s="811">
        <f t="shared" ref="W84:W118" si="10">SUM(S84:V84)</f>
        <v>0</v>
      </c>
      <c r="Y84" s="811">
        <f>SUBTOTAL(9,Y85:Y96)</f>
        <v>0</v>
      </c>
      <c r="Z84" s="811">
        <f>SUBTOTAL(9,Z85:Z96)</f>
        <v>0</v>
      </c>
      <c r="AA84" s="811">
        <f>SUBTOTAL(9,AA85:AA96)</f>
        <v>0</v>
      </c>
      <c r="AB84" s="811">
        <f>SUBTOTAL(9,AB85:AB96)</f>
        <v>0</v>
      </c>
      <c r="AC84" s="811">
        <f t="shared" ref="AC84:AC118" si="11">SUM(Y84:AB84)</f>
        <v>0</v>
      </c>
    </row>
    <row r="85" spans="2:29" x14ac:dyDescent="0.2">
      <c r="B85" s="77" t="s">
        <v>1252</v>
      </c>
      <c r="C85" s="71"/>
      <c r="D85" s="70"/>
      <c r="E85" s="68"/>
      <c r="F85" s="58">
        <v>152</v>
      </c>
      <c r="G85" s="750"/>
      <c r="H85" s="750"/>
      <c r="I85" s="750"/>
      <c r="J85" s="750"/>
      <c r="K85" s="814">
        <f t="shared" si="8"/>
        <v>0</v>
      </c>
      <c r="M85" s="750"/>
      <c r="N85" s="750"/>
      <c r="O85" s="750"/>
      <c r="P85" s="750"/>
      <c r="Q85" s="811">
        <f t="shared" si="9"/>
        <v>0</v>
      </c>
      <c r="S85" s="750"/>
      <c r="T85" s="750"/>
      <c r="U85" s="750"/>
      <c r="V85" s="750"/>
      <c r="W85" s="811">
        <f t="shared" si="10"/>
        <v>0</v>
      </c>
      <c r="Y85" s="750"/>
      <c r="Z85" s="750"/>
      <c r="AA85" s="750"/>
      <c r="AB85" s="750"/>
      <c r="AC85" s="811">
        <f t="shared" si="11"/>
        <v>0</v>
      </c>
    </row>
    <row r="86" spans="2:29" x14ac:dyDescent="0.2">
      <c r="B86" s="77" t="s">
        <v>1253</v>
      </c>
      <c r="C86" s="71"/>
      <c r="D86" s="70"/>
      <c r="E86" s="68"/>
      <c r="F86" s="58">
        <v>153</v>
      </c>
      <c r="G86" s="750"/>
      <c r="H86" s="750"/>
      <c r="I86" s="750"/>
      <c r="J86" s="750"/>
      <c r="K86" s="814">
        <f t="shared" si="8"/>
        <v>0</v>
      </c>
      <c r="M86" s="750"/>
      <c r="N86" s="750"/>
      <c r="O86" s="750"/>
      <c r="P86" s="750"/>
      <c r="Q86" s="811">
        <f t="shared" si="9"/>
        <v>0</v>
      </c>
      <c r="S86" s="750"/>
      <c r="T86" s="750"/>
      <c r="U86" s="750"/>
      <c r="V86" s="750"/>
      <c r="W86" s="811">
        <f t="shared" si="10"/>
        <v>0</v>
      </c>
      <c r="Y86" s="750"/>
      <c r="Z86" s="750"/>
      <c r="AA86" s="750"/>
      <c r="AB86" s="750"/>
      <c r="AC86" s="811">
        <f t="shared" si="11"/>
        <v>0</v>
      </c>
    </row>
    <row r="87" spans="2:29" x14ac:dyDescent="0.2">
      <c r="B87" s="77" t="s">
        <v>1254</v>
      </c>
      <c r="C87" s="71"/>
      <c r="D87" s="70"/>
      <c r="E87" s="68"/>
      <c r="F87" s="58">
        <v>154</v>
      </c>
      <c r="G87" s="750"/>
      <c r="H87" s="750"/>
      <c r="I87" s="750"/>
      <c r="J87" s="750"/>
      <c r="K87" s="814">
        <f t="shared" si="8"/>
        <v>0</v>
      </c>
      <c r="M87" s="750"/>
      <c r="N87" s="750"/>
      <c r="O87" s="750"/>
      <c r="P87" s="750"/>
      <c r="Q87" s="811">
        <f t="shared" si="9"/>
        <v>0</v>
      </c>
      <c r="S87" s="750"/>
      <c r="T87" s="750"/>
      <c r="U87" s="750"/>
      <c r="V87" s="750"/>
      <c r="W87" s="811">
        <f t="shared" si="10"/>
        <v>0</v>
      </c>
      <c r="Y87" s="750"/>
      <c r="Z87" s="750"/>
      <c r="AA87" s="750"/>
      <c r="AB87" s="750"/>
      <c r="AC87" s="811">
        <f t="shared" si="11"/>
        <v>0</v>
      </c>
    </row>
    <row r="88" spans="2:29" x14ac:dyDescent="0.2">
      <c r="B88" s="77" t="s">
        <v>1255</v>
      </c>
      <c r="C88" s="71"/>
      <c r="D88" s="70"/>
      <c r="E88" s="68"/>
      <c r="F88" s="58">
        <v>155</v>
      </c>
      <c r="G88" s="750"/>
      <c r="H88" s="750"/>
      <c r="I88" s="750"/>
      <c r="J88" s="750"/>
      <c r="K88" s="814">
        <f t="shared" si="8"/>
        <v>0</v>
      </c>
      <c r="M88" s="750"/>
      <c r="N88" s="750"/>
      <c r="O88" s="750"/>
      <c r="P88" s="750"/>
      <c r="Q88" s="811">
        <f t="shared" si="9"/>
        <v>0</v>
      </c>
      <c r="S88" s="750"/>
      <c r="T88" s="750"/>
      <c r="U88" s="750"/>
      <c r="V88" s="750"/>
      <c r="W88" s="811">
        <f t="shared" si="10"/>
        <v>0</v>
      </c>
      <c r="Y88" s="750"/>
      <c r="Z88" s="750"/>
      <c r="AA88" s="750"/>
      <c r="AB88" s="750"/>
      <c r="AC88" s="811">
        <f t="shared" si="11"/>
        <v>0</v>
      </c>
    </row>
    <row r="89" spans="2:29" x14ac:dyDescent="0.2">
      <c r="B89" s="77" t="s">
        <v>1256</v>
      </c>
      <c r="C89" s="71"/>
      <c r="D89" s="70"/>
      <c r="E89" s="68"/>
      <c r="F89" s="58">
        <v>156</v>
      </c>
      <c r="G89" s="750"/>
      <c r="H89" s="750"/>
      <c r="I89" s="750"/>
      <c r="J89" s="750"/>
      <c r="K89" s="814">
        <f t="shared" si="8"/>
        <v>0</v>
      </c>
      <c r="M89" s="750"/>
      <c r="N89" s="750"/>
      <c r="O89" s="750"/>
      <c r="P89" s="750"/>
      <c r="Q89" s="811">
        <f t="shared" si="9"/>
        <v>0</v>
      </c>
      <c r="S89" s="750"/>
      <c r="T89" s="750"/>
      <c r="U89" s="750"/>
      <c r="V89" s="750"/>
      <c r="W89" s="811">
        <f t="shared" si="10"/>
        <v>0</v>
      </c>
      <c r="Y89" s="750"/>
      <c r="Z89" s="750"/>
      <c r="AA89" s="750"/>
      <c r="AB89" s="750"/>
      <c r="AC89" s="811">
        <f t="shared" si="11"/>
        <v>0</v>
      </c>
    </row>
    <row r="90" spans="2:29" x14ac:dyDescent="0.2">
      <c r="B90" s="77" t="s">
        <v>1257</v>
      </c>
      <c r="C90" s="71"/>
      <c r="D90" s="70"/>
      <c r="E90" s="68"/>
      <c r="F90" s="58">
        <v>157</v>
      </c>
      <c r="G90" s="750"/>
      <c r="H90" s="750"/>
      <c r="I90" s="750"/>
      <c r="J90" s="750"/>
      <c r="K90" s="814">
        <f t="shared" si="8"/>
        <v>0</v>
      </c>
      <c r="M90" s="750"/>
      <c r="N90" s="750"/>
      <c r="O90" s="750"/>
      <c r="P90" s="750"/>
      <c r="Q90" s="811">
        <f t="shared" si="9"/>
        <v>0</v>
      </c>
      <c r="S90" s="750"/>
      <c r="T90" s="750"/>
      <c r="U90" s="750"/>
      <c r="V90" s="750"/>
      <c r="W90" s="811">
        <f t="shared" si="10"/>
        <v>0</v>
      </c>
      <c r="Y90" s="750"/>
      <c r="Z90" s="750"/>
      <c r="AA90" s="750"/>
      <c r="AB90" s="750"/>
      <c r="AC90" s="811">
        <f t="shared" si="11"/>
        <v>0</v>
      </c>
    </row>
    <row r="91" spans="2:29" x14ac:dyDescent="0.2">
      <c r="B91" s="77" t="s">
        <v>1258</v>
      </c>
      <c r="C91" s="71"/>
      <c r="D91" s="70"/>
      <c r="E91" s="68"/>
      <c r="F91" s="58">
        <v>158</v>
      </c>
      <c r="G91" s="750"/>
      <c r="H91" s="750"/>
      <c r="I91" s="750"/>
      <c r="J91" s="750"/>
      <c r="K91" s="814">
        <f t="shared" si="8"/>
        <v>0</v>
      </c>
      <c r="M91" s="750"/>
      <c r="N91" s="750"/>
      <c r="O91" s="750"/>
      <c r="P91" s="750"/>
      <c r="Q91" s="811">
        <f t="shared" si="9"/>
        <v>0</v>
      </c>
      <c r="S91" s="750"/>
      <c r="T91" s="750"/>
      <c r="U91" s="750"/>
      <c r="V91" s="750"/>
      <c r="W91" s="811">
        <f t="shared" si="10"/>
        <v>0</v>
      </c>
      <c r="Y91" s="750"/>
      <c r="Z91" s="750"/>
      <c r="AA91" s="750"/>
      <c r="AB91" s="750"/>
      <c r="AC91" s="811">
        <f t="shared" si="11"/>
        <v>0</v>
      </c>
    </row>
    <row r="92" spans="2:29" x14ac:dyDescent="0.2">
      <c r="B92" s="77" t="s">
        <v>1259</v>
      </c>
      <c r="C92" s="71"/>
      <c r="D92" s="70"/>
      <c r="E92" s="68"/>
      <c r="F92" s="58">
        <v>159</v>
      </c>
      <c r="G92" s="750"/>
      <c r="H92" s="750"/>
      <c r="I92" s="750"/>
      <c r="J92" s="750"/>
      <c r="K92" s="814">
        <f t="shared" si="8"/>
        <v>0</v>
      </c>
      <c r="M92" s="750"/>
      <c r="N92" s="750"/>
      <c r="O92" s="750"/>
      <c r="P92" s="750"/>
      <c r="Q92" s="811">
        <f t="shared" si="9"/>
        <v>0</v>
      </c>
      <c r="S92" s="750"/>
      <c r="T92" s="750"/>
      <c r="U92" s="750"/>
      <c r="V92" s="750"/>
      <c r="W92" s="811">
        <f t="shared" si="10"/>
        <v>0</v>
      </c>
      <c r="Y92" s="750"/>
      <c r="Z92" s="750"/>
      <c r="AA92" s="750"/>
      <c r="AB92" s="750"/>
      <c r="AC92" s="811">
        <f t="shared" si="11"/>
        <v>0</v>
      </c>
    </row>
    <row r="93" spans="2:29" x14ac:dyDescent="0.2">
      <c r="B93" s="77" t="s">
        <v>1260</v>
      </c>
      <c r="C93" s="71"/>
      <c r="D93" s="70"/>
      <c r="E93" s="68"/>
      <c r="F93" s="58">
        <v>160</v>
      </c>
      <c r="G93" s="750"/>
      <c r="H93" s="750"/>
      <c r="I93" s="750"/>
      <c r="J93" s="750"/>
      <c r="K93" s="814">
        <f t="shared" si="8"/>
        <v>0</v>
      </c>
      <c r="M93" s="750"/>
      <c r="N93" s="750"/>
      <c r="O93" s="750"/>
      <c r="P93" s="750"/>
      <c r="Q93" s="811">
        <f t="shared" si="9"/>
        <v>0</v>
      </c>
      <c r="S93" s="750"/>
      <c r="T93" s="750"/>
      <c r="U93" s="750"/>
      <c r="V93" s="750"/>
      <c r="W93" s="811">
        <f t="shared" si="10"/>
        <v>0</v>
      </c>
      <c r="Y93" s="750"/>
      <c r="Z93" s="750"/>
      <c r="AA93" s="750"/>
      <c r="AB93" s="750"/>
      <c r="AC93" s="811">
        <f t="shared" si="11"/>
        <v>0</v>
      </c>
    </row>
    <row r="94" spans="2:29" x14ac:dyDescent="0.2">
      <c r="B94" s="77" t="s">
        <v>1261</v>
      </c>
      <c r="C94" s="71"/>
      <c r="D94" s="70"/>
      <c r="E94" s="68"/>
      <c r="F94" s="58">
        <v>161</v>
      </c>
      <c r="G94" s="750"/>
      <c r="H94" s="750"/>
      <c r="I94" s="750"/>
      <c r="J94" s="750"/>
      <c r="K94" s="814">
        <f t="shared" si="8"/>
        <v>0</v>
      </c>
      <c r="M94" s="750"/>
      <c r="N94" s="750"/>
      <c r="O94" s="750"/>
      <c r="P94" s="750"/>
      <c r="Q94" s="811">
        <f t="shared" si="9"/>
        <v>0</v>
      </c>
      <c r="S94" s="750"/>
      <c r="T94" s="750"/>
      <c r="U94" s="750"/>
      <c r="V94" s="750"/>
      <c r="W94" s="811">
        <f t="shared" si="10"/>
        <v>0</v>
      </c>
      <c r="Y94" s="750"/>
      <c r="Z94" s="750"/>
      <c r="AA94" s="750"/>
      <c r="AB94" s="750"/>
      <c r="AC94" s="811">
        <f t="shared" si="11"/>
        <v>0</v>
      </c>
    </row>
    <row r="95" spans="2:29" x14ac:dyDescent="0.2">
      <c r="B95" s="77" t="s">
        <v>1262</v>
      </c>
      <c r="C95" s="71"/>
      <c r="D95" s="70"/>
      <c r="E95" s="68"/>
      <c r="F95" s="58">
        <v>162</v>
      </c>
      <c r="G95" s="750"/>
      <c r="H95" s="750"/>
      <c r="I95" s="750"/>
      <c r="J95" s="750"/>
      <c r="K95" s="814">
        <f t="shared" si="8"/>
        <v>0</v>
      </c>
      <c r="M95" s="750"/>
      <c r="N95" s="750"/>
      <c r="O95" s="750"/>
      <c r="P95" s="750"/>
      <c r="Q95" s="811">
        <f t="shared" si="9"/>
        <v>0</v>
      </c>
      <c r="S95" s="750"/>
      <c r="T95" s="750"/>
      <c r="U95" s="750"/>
      <c r="V95" s="750"/>
      <c r="W95" s="811">
        <f t="shared" si="10"/>
        <v>0</v>
      </c>
      <c r="Y95" s="750"/>
      <c r="Z95" s="750"/>
      <c r="AA95" s="750"/>
      <c r="AB95" s="750"/>
      <c r="AC95" s="811">
        <f t="shared" si="11"/>
        <v>0</v>
      </c>
    </row>
    <row r="96" spans="2:29" x14ac:dyDescent="0.2">
      <c r="B96" s="77" t="s">
        <v>1263</v>
      </c>
      <c r="C96" s="71"/>
      <c r="D96" s="70"/>
      <c r="E96" s="68"/>
      <c r="F96" s="58">
        <v>163</v>
      </c>
      <c r="G96" s="750"/>
      <c r="H96" s="750"/>
      <c r="I96" s="750"/>
      <c r="J96" s="750"/>
      <c r="K96" s="814">
        <f t="shared" si="8"/>
        <v>0</v>
      </c>
      <c r="M96" s="750"/>
      <c r="N96" s="750"/>
      <c r="O96" s="750"/>
      <c r="P96" s="750"/>
      <c r="Q96" s="811">
        <f t="shared" si="9"/>
        <v>0</v>
      </c>
      <c r="S96" s="750"/>
      <c r="T96" s="750"/>
      <c r="U96" s="750"/>
      <c r="V96" s="750"/>
      <c r="W96" s="811">
        <f t="shared" si="10"/>
        <v>0</v>
      </c>
      <c r="Y96" s="750"/>
      <c r="Z96" s="750"/>
      <c r="AA96" s="750"/>
      <c r="AB96" s="750"/>
      <c r="AC96" s="811">
        <f t="shared" si="11"/>
        <v>0</v>
      </c>
    </row>
    <row r="97" spans="2:29" x14ac:dyDescent="0.2">
      <c r="B97" s="810" t="s">
        <v>1349</v>
      </c>
      <c r="C97" s="71"/>
      <c r="D97" s="70"/>
      <c r="E97" s="68"/>
      <c r="F97" s="58">
        <v>164</v>
      </c>
      <c r="G97" s="750"/>
      <c r="H97" s="750"/>
      <c r="I97" s="750"/>
      <c r="J97" s="750"/>
      <c r="K97" s="814">
        <f t="shared" si="8"/>
        <v>0</v>
      </c>
      <c r="M97" s="750"/>
      <c r="N97" s="750"/>
      <c r="O97" s="750"/>
      <c r="P97" s="750"/>
      <c r="Q97" s="811">
        <f t="shared" si="9"/>
        <v>0</v>
      </c>
      <c r="S97" s="750"/>
      <c r="T97" s="750"/>
      <c r="U97" s="750"/>
      <c r="V97" s="750"/>
      <c r="W97" s="811">
        <f t="shared" si="10"/>
        <v>0</v>
      </c>
      <c r="Y97" s="750"/>
      <c r="Z97" s="750"/>
      <c r="AA97" s="750"/>
      <c r="AB97" s="750"/>
      <c r="AC97" s="811">
        <f t="shared" si="11"/>
        <v>0</v>
      </c>
    </row>
    <row r="98" spans="2:29" x14ac:dyDescent="0.2">
      <c r="B98" s="810" t="s">
        <v>849</v>
      </c>
      <c r="C98" s="71"/>
      <c r="D98" s="70"/>
      <c r="E98" s="68"/>
      <c r="F98" s="58">
        <v>165</v>
      </c>
      <c r="G98" s="750"/>
      <c r="H98" s="750"/>
      <c r="I98" s="750"/>
      <c r="J98" s="750"/>
      <c r="K98" s="814">
        <f t="shared" si="8"/>
        <v>0</v>
      </c>
      <c r="M98" s="750"/>
      <c r="N98" s="750"/>
      <c r="O98" s="750"/>
      <c r="P98" s="750"/>
      <c r="Q98" s="811">
        <f t="shared" si="9"/>
        <v>0</v>
      </c>
      <c r="S98" s="750"/>
      <c r="T98" s="750"/>
      <c r="U98" s="750"/>
      <c r="V98" s="750"/>
      <c r="W98" s="811">
        <f t="shared" si="10"/>
        <v>0</v>
      </c>
      <c r="Y98" s="750"/>
      <c r="Z98" s="750"/>
      <c r="AA98" s="750"/>
      <c r="AB98" s="750"/>
      <c r="AC98" s="811">
        <f t="shared" si="11"/>
        <v>0</v>
      </c>
    </row>
    <row r="99" spans="2:29" x14ac:dyDescent="0.2">
      <c r="B99" s="810" t="s">
        <v>1365</v>
      </c>
      <c r="C99" s="71"/>
      <c r="D99" s="70"/>
      <c r="E99" s="68"/>
      <c r="F99" s="58">
        <v>166</v>
      </c>
      <c r="G99" s="750"/>
      <c r="H99" s="750"/>
      <c r="I99" s="750"/>
      <c r="J99" s="750"/>
      <c r="K99" s="814">
        <f t="shared" si="8"/>
        <v>0</v>
      </c>
      <c r="M99" s="750"/>
      <c r="N99" s="750"/>
      <c r="O99" s="750"/>
      <c r="P99" s="750"/>
      <c r="Q99" s="811">
        <f t="shared" si="9"/>
        <v>0</v>
      </c>
      <c r="S99" s="750"/>
      <c r="T99" s="750"/>
      <c r="U99" s="750"/>
      <c r="V99" s="750"/>
      <c r="W99" s="811">
        <f t="shared" si="10"/>
        <v>0</v>
      </c>
      <c r="Y99" s="750"/>
      <c r="Z99" s="750"/>
      <c r="AA99" s="750"/>
      <c r="AB99" s="750"/>
      <c r="AC99" s="811">
        <f t="shared" si="11"/>
        <v>0</v>
      </c>
    </row>
    <row r="100" spans="2:29" x14ac:dyDescent="0.2">
      <c r="B100" s="810" t="s">
        <v>1366</v>
      </c>
      <c r="C100" s="71"/>
      <c r="D100" s="70"/>
      <c r="E100" s="68"/>
      <c r="F100" s="58">
        <v>167</v>
      </c>
      <c r="G100" s="750"/>
      <c r="H100" s="750"/>
      <c r="I100" s="750"/>
      <c r="J100" s="750"/>
      <c r="K100" s="814">
        <f t="shared" si="8"/>
        <v>0</v>
      </c>
      <c r="M100" s="750"/>
      <c r="N100" s="750"/>
      <c r="O100" s="750"/>
      <c r="P100" s="750"/>
      <c r="Q100" s="811">
        <f t="shared" si="9"/>
        <v>0</v>
      </c>
      <c r="S100" s="750"/>
      <c r="T100" s="750"/>
      <c r="U100" s="750"/>
      <c r="V100" s="750"/>
      <c r="W100" s="811">
        <f t="shared" si="10"/>
        <v>0</v>
      </c>
      <c r="Y100" s="750"/>
      <c r="Z100" s="750"/>
      <c r="AA100" s="750"/>
      <c r="AB100" s="750"/>
      <c r="AC100" s="811">
        <f t="shared" si="11"/>
        <v>0</v>
      </c>
    </row>
    <row r="101" spans="2:29" x14ac:dyDescent="0.2">
      <c r="B101" s="810" t="s">
        <v>1367</v>
      </c>
      <c r="C101" s="71"/>
      <c r="D101" s="70"/>
      <c r="E101" s="68"/>
      <c r="F101" s="58">
        <v>168</v>
      </c>
      <c r="G101" s="750"/>
      <c r="H101" s="750"/>
      <c r="I101" s="750"/>
      <c r="J101" s="750"/>
      <c r="K101" s="814">
        <f t="shared" si="8"/>
        <v>0</v>
      </c>
      <c r="M101" s="750"/>
      <c r="N101" s="750"/>
      <c r="O101" s="750"/>
      <c r="P101" s="750"/>
      <c r="Q101" s="811">
        <f t="shared" si="9"/>
        <v>0</v>
      </c>
      <c r="S101" s="750"/>
      <c r="T101" s="750"/>
      <c r="U101" s="750"/>
      <c r="V101" s="750"/>
      <c r="W101" s="811">
        <f t="shared" si="10"/>
        <v>0</v>
      </c>
      <c r="Y101" s="750"/>
      <c r="Z101" s="750"/>
      <c r="AA101" s="750"/>
      <c r="AB101" s="750"/>
      <c r="AC101" s="811">
        <f t="shared" si="11"/>
        <v>0</v>
      </c>
    </row>
    <row r="102" spans="2:29" x14ac:dyDescent="0.2">
      <c r="B102" s="810" t="s">
        <v>1368</v>
      </c>
      <c r="C102" s="71"/>
      <c r="D102" s="70"/>
      <c r="E102" s="68"/>
      <c r="F102" s="58">
        <v>169</v>
      </c>
      <c r="G102" s="750"/>
      <c r="H102" s="750"/>
      <c r="I102" s="750"/>
      <c r="J102" s="750"/>
      <c r="K102" s="814">
        <f t="shared" si="8"/>
        <v>0</v>
      </c>
      <c r="M102" s="750"/>
      <c r="N102" s="750"/>
      <c r="O102" s="750"/>
      <c r="P102" s="750"/>
      <c r="Q102" s="811">
        <f t="shared" si="9"/>
        <v>0</v>
      </c>
      <c r="S102" s="750"/>
      <c r="T102" s="750"/>
      <c r="U102" s="750"/>
      <c r="V102" s="750"/>
      <c r="W102" s="811">
        <f t="shared" si="10"/>
        <v>0</v>
      </c>
      <c r="Y102" s="750"/>
      <c r="Z102" s="750"/>
      <c r="AA102" s="750"/>
      <c r="AB102" s="750"/>
      <c r="AC102" s="811">
        <f t="shared" si="11"/>
        <v>0</v>
      </c>
    </row>
    <row r="103" spans="2:29" x14ac:dyDescent="0.2">
      <c r="B103" s="810" t="s">
        <v>1369</v>
      </c>
      <c r="C103" s="71"/>
      <c r="D103" s="70"/>
      <c r="E103" s="68"/>
      <c r="F103" s="58">
        <v>170</v>
      </c>
      <c r="G103" s="750"/>
      <c r="H103" s="750"/>
      <c r="I103" s="750"/>
      <c r="J103" s="750"/>
      <c r="K103" s="814">
        <f t="shared" si="8"/>
        <v>0</v>
      </c>
      <c r="M103" s="750"/>
      <c r="N103" s="750"/>
      <c r="O103" s="750"/>
      <c r="P103" s="750"/>
      <c r="Q103" s="811">
        <f t="shared" si="9"/>
        <v>0</v>
      </c>
      <c r="S103" s="750"/>
      <c r="T103" s="750"/>
      <c r="U103" s="750"/>
      <c r="V103" s="750"/>
      <c r="W103" s="811">
        <f t="shared" si="10"/>
        <v>0</v>
      </c>
      <c r="Y103" s="750"/>
      <c r="Z103" s="750"/>
      <c r="AA103" s="750"/>
      <c r="AB103" s="750"/>
      <c r="AC103" s="811">
        <f t="shared" si="11"/>
        <v>0</v>
      </c>
    </row>
    <row r="104" spans="2:29" x14ac:dyDescent="0.2">
      <c r="B104" s="810" t="s">
        <v>1370</v>
      </c>
      <c r="C104" s="71"/>
      <c r="D104" s="70"/>
      <c r="E104" s="68"/>
      <c r="F104" s="58">
        <v>171</v>
      </c>
      <c r="G104" s="750"/>
      <c r="H104" s="750"/>
      <c r="I104" s="750"/>
      <c r="J104" s="750"/>
      <c r="K104" s="814">
        <f t="shared" si="8"/>
        <v>0</v>
      </c>
      <c r="M104" s="750"/>
      <c r="N104" s="750"/>
      <c r="O104" s="750"/>
      <c r="P104" s="750"/>
      <c r="Q104" s="811">
        <f t="shared" si="9"/>
        <v>0</v>
      </c>
      <c r="S104" s="750"/>
      <c r="T104" s="750"/>
      <c r="U104" s="750"/>
      <c r="V104" s="750"/>
      <c r="W104" s="811">
        <f t="shared" si="10"/>
        <v>0</v>
      </c>
      <c r="Y104" s="750"/>
      <c r="Z104" s="750"/>
      <c r="AA104" s="750"/>
      <c r="AB104" s="750"/>
      <c r="AC104" s="811">
        <f t="shared" si="11"/>
        <v>0</v>
      </c>
    </row>
    <row r="105" spans="2:29" x14ac:dyDescent="0.2">
      <c r="B105" s="810" t="s">
        <v>1373</v>
      </c>
      <c r="C105" s="71"/>
      <c r="D105" s="70"/>
      <c r="E105" s="68"/>
      <c r="F105" s="58">
        <v>172</v>
      </c>
      <c r="G105" s="750"/>
      <c r="H105" s="750"/>
      <c r="I105" s="750"/>
      <c r="J105" s="750"/>
      <c r="K105" s="814">
        <f t="shared" si="8"/>
        <v>0</v>
      </c>
      <c r="M105" s="750"/>
      <c r="N105" s="750"/>
      <c r="O105" s="750"/>
      <c r="P105" s="750"/>
      <c r="Q105" s="811">
        <f t="shared" si="9"/>
        <v>0</v>
      </c>
      <c r="S105" s="750"/>
      <c r="T105" s="750"/>
      <c r="U105" s="750"/>
      <c r="V105" s="750"/>
      <c r="W105" s="811">
        <f t="shared" si="10"/>
        <v>0</v>
      </c>
      <c r="Y105" s="750"/>
      <c r="Z105" s="750"/>
      <c r="AA105" s="750"/>
      <c r="AB105" s="750"/>
      <c r="AC105" s="811">
        <f t="shared" si="11"/>
        <v>0</v>
      </c>
    </row>
    <row r="106" spans="2:29" x14ac:dyDescent="0.2">
      <c r="B106" s="810" t="s">
        <v>1374</v>
      </c>
      <c r="C106" s="71"/>
      <c r="D106" s="70"/>
      <c r="E106" s="68"/>
      <c r="F106" s="58">
        <v>173</v>
      </c>
      <c r="G106" s="750"/>
      <c r="H106" s="750"/>
      <c r="I106" s="750"/>
      <c r="J106" s="750"/>
      <c r="K106" s="814">
        <f t="shared" si="8"/>
        <v>0</v>
      </c>
      <c r="M106" s="750"/>
      <c r="N106" s="750"/>
      <c r="O106" s="750"/>
      <c r="P106" s="750"/>
      <c r="Q106" s="811">
        <f t="shared" si="9"/>
        <v>0</v>
      </c>
      <c r="S106" s="750"/>
      <c r="T106" s="750"/>
      <c r="U106" s="750"/>
      <c r="V106" s="750"/>
      <c r="W106" s="811">
        <f t="shared" si="10"/>
        <v>0</v>
      </c>
      <c r="Y106" s="750"/>
      <c r="Z106" s="750"/>
      <c r="AA106" s="750"/>
      <c r="AB106" s="750"/>
      <c r="AC106" s="811">
        <f t="shared" si="11"/>
        <v>0</v>
      </c>
    </row>
    <row r="107" spans="2:29" x14ac:dyDescent="0.2">
      <c r="B107" s="812" t="s">
        <v>848</v>
      </c>
      <c r="C107" s="79"/>
      <c r="D107" s="80"/>
      <c r="E107" s="81"/>
      <c r="F107" s="58">
        <v>174</v>
      </c>
      <c r="G107" s="750"/>
      <c r="H107" s="750"/>
      <c r="I107" s="750"/>
      <c r="J107" s="750"/>
      <c r="K107" s="814">
        <f t="shared" si="8"/>
        <v>0</v>
      </c>
      <c r="M107" s="750"/>
      <c r="N107" s="750"/>
      <c r="O107" s="750"/>
      <c r="P107" s="750"/>
      <c r="Q107" s="811">
        <f t="shared" si="9"/>
        <v>0</v>
      </c>
      <c r="S107" s="750"/>
      <c r="T107" s="750"/>
      <c r="U107" s="750"/>
      <c r="V107" s="750"/>
      <c r="W107" s="811">
        <f t="shared" si="10"/>
        <v>0</v>
      </c>
      <c r="Y107" s="750"/>
      <c r="Z107" s="750"/>
      <c r="AA107" s="750"/>
      <c r="AB107" s="750"/>
      <c r="AC107" s="811">
        <f t="shared" si="11"/>
        <v>0</v>
      </c>
    </row>
    <row r="108" spans="2:29" x14ac:dyDescent="0.2">
      <c r="B108" s="813" t="s">
        <v>704</v>
      </c>
      <c r="C108" s="75"/>
      <c r="D108" s="75"/>
      <c r="E108" s="69"/>
      <c r="F108" s="23">
        <v>179</v>
      </c>
      <c r="G108" s="814">
        <f>SUBTOTAL(9,G84:G107)</f>
        <v>0</v>
      </c>
      <c r="H108" s="814">
        <f>SUBTOTAL(9,H84:H107)</f>
        <v>0</v>
      </c>
      <c r="I108" s="814">
        <f>SUBTOTAL(9,I84:I107)</f>
        <v>0</v>
      </c>
      <c r="J108" s="814">
        <f>SUBTOTAL(9,J84:J107)</f>
        <v>0</v>
      </c>
      <c r="K108" s="814">
        <f t="shared" si="8"/>
        <v>0</v>
      </c>
      <c r="M108" s="814">
        <f>SUBTOTAL(9,M84:M107)</f>
        <v>0</v>
      </c>
      <c r="N108" s="814">
        <f>SUBTOTAL(9,N84:N107)</f>
        <v>0</v>
      </c>
      <c r="O108" s="814">
        <f>SUBTOTAL(9,O84:O107)</f>
        <v>0</v>
      </c>
      <c r="P108" s="814">
        <f>SUBTOTAL(9,P84:P107)</f>
        <v>0</v>
      </c>
      <c r="Q108" s="811">
        <f t="shared" si="9"/>
        <v>0</v>
      </c>
      <c r="S108" s="814">
        <f>SUBTOTAL(9,S84:S107)</f>
        <v>0</v>
      </c>
      <c r="T108" s="814">
        <f>SUBTOTAL(9,T84:T107)</f>
        <v>0</v>
      </c>
      <c r="U108" s="814">
        <f>SUBTOTAL(9,U84:U107)</f>
        <v>0</v>
      </c>
      <c r="V108" s="814">
        <f>SUBTOTAL(9,V84:V107)</f>
        <v>0</v>
      </c>
      <c r="W108" s="811">
        <f t="shared" si="10"/>
        <v>0</v>
      </c>
      <c r="Y108" s="814">
        <f>SUBTOTAL(9,Y84:Y107)</f>
        <v>0</v>
      </c>
      <c r="Z108" s="814">
        <f>SUBTOTAL(9,Z84:Z107)</f>
        <v>0</v>
      </c>
      <c r="AA108" s="814">
        <f>SUBTOTAL(9,AA84:AA107)</f>
        <v>0</v>
      </c>
      <c r="AB108" s="814">
        <f>SUBTOTAL(9,AB84:AB107)</f>
        <v>0</v>
      </c>
      <c r="AC108" s="811">
        <f t="shared" si="11"/>
        <v>0</v>
      </c>
    </row>
    <row r="109" spans="2:29" x14ac:dyDescent="0.2">
      <c r="B109" s="815" t="s">
        <v>639</v>
      </c>
      <c r="C109" s="71"/>
      <c r="D109" s="70"/>
      <c r="E109" s="68"/>
      <c r="F109" s="58">
        <v>181</v>
      </c>
      <c r="G109" s="750"/>
      <c r="H109" s="750"/>
      <c r="I109" s="750"/>
      <c r="J109" s="750"/>
      <c r="K109" s="814">
        <f t="shared" si="8"/>
        <v>0</v>
      </c>
      <c r="M109" s="750"/>
      <c r="N109" s="750"/>
      <c r="O109" s="750"/>
      <c r="P109" s="750"/>
      <c r="Q109" s="811">
        <f t="shared" si="9"/>
        <v>0</v>
      </c>
      <c r="S109" s="750"/>
      <c r="T109" s="750"/>
      <c r="U109" s="750"/>
      <c r="V109" s="750"/>
      <c r="W109" s="811">
        <f t="shared" si="10"/>
        <v>0</v>
      </c>
      <c r="Y109" s="750"/>
      <c r="Z109" s="750"/>
      <c r="AA109" s="750"/>
      <c r="AB109" s="750"/>
      <c r="AC109" s="811">
        <f t="shared" si="11"/>
        <v>0</v>
      </c>
    </row>
    <row r="110" spans="2:29" x14ac:dyDescent="0.2">
      <c r="B110" s="815" t="s">
        <v>638</v>
      </c>
      <c r="C110" s="71"/>
      <c r="D110" s="70"/>
      <c r="E110" s="68"/>
      <c r="F110" s="58">
        <v>182</v>
      </c>
      <c r="G110" s="750"/>
      <c r="H110" s="750"/>
      <c r="I110" s="750"/>
      <c r="J110" s="750"/>
      <c r="K110" s="814">
        <f t="shared" si="8"/>
        <v>0</v>
      </c>
      <c r="M110" s="750"/>
      <c r="N110" s="750"/>
      <c r="O110" s="750"/>
      <c r="P110" s="750"/>
      <c r="Q110" s="811">
        <f t="shared" si="9"/>
        <v>0</v>
      </c>
      <c r="S110" s="750"/>
      <c r="T110" s="750"/>
      <c r="U110" s="750"/>
      <c r="V110" s="750"/>
      <c r="W110" s="811">
        <f t="shared" si="10"/>
        <v>0</v>
      </c>
      <c r="Y110" s="750"/>
      <c r="Z110" s="750"/>
      <c r="AA110" s="750"/>
      <c r="AB110" s="750"/>
      <c r="AC110" s="811">
        <f t="shared" si="11"/>
        <v>0</v>
      </c>
    </row>
    <row r="111" spans="2:29" x14ac:dyDescent="0.2">
      <c r="B111" s="815" t="s">
        <v>640</v>
      </c>
      <c r="C111" s="71"/>
      <c r="D111" s="70"/>
      <c r="E111" s="68"/>
      <c r="F111" s="58">
        <v>183</v>
      </c>
      <c r="G111" s="750"/>
      <c r="H111" s="750"/>
      <c r="I111" s="750"/>
      <c r="J111" s="750"/>
      <c r="K111" s="814">
        <f t="shared" si="8"/>
        <v>0</v>
      </c>
      <c r="M111" s="750"/>
      <c r="N111" s="750"/>
      <c r="O111" s="750"/>
      <c r="P111" s="750"/>
      <c r="Q111" s="811">
        <f t="shared" si="9"/>
        <v>0</v>
      </c>
      <c r="S111" s="750"/>
      <c r="T111" s="750"/>
      <c r="U111" s="750"/>
      <c r="V111" s="750"/>
      <c r="W111" s="811">
        <f t="shared" si="10"/>
        <v>0</v>
      </c>
      <c r="Y111" s="750"/>
      <c r="Z111" s="750"/>
      <c r="AA111" s="750"/>
      <c r="AB111" s="750"/>
      <c r="AC111" s="811">
        <f t="shared" si="11"/>
        <v>0</v>
      </c>
    </row>
    <row r="112" spans="2:29" x14ac:dyDescent="0.2">
      <c r="B112" s="813" t="s">
        <v>705</v>
      </c>
      <c r="C112" s="75"/>
      <c r="D112" s="75"/>
      <c r="E112" s="69"/>
      <c r="F112" s="23">
        <v>189</v>
      </c>
      <c r="G112" s="814">
        <f>SUBTOTAL(9,G109:G111)</f>
        <v>0</v>
      </c>
      <c r="H112" s="814">
        <f>SUBTOTAL(9,H109:H111)</f>
        <v>0</v>
      </c>
      <c r="I112" s="814">
        <f>SUBTOTAL(9,I109:I111)</f>
        <v>0</v>
      </c>
      <c r="J112" s="814">
        <f>SUBTOTAL(9,J109:J111)</f>
        <v>0</v>
      </c>
      <c r="K112" s="814">
        <f t="shared" si="8"/>
        <v>0</v>
      </c>
      <c r="M112" s="814">
        <f>SUBTOTAL(9,M109:M111)</f>
        <v>0</v>
      </c>
      <c r="N112" s="814">
        <f>SUBTOTAL(9,N109:N111)</f>
        <v>0</v>
      </c>
      <c r="O112" s="814">
        <f>SUBTOTAL(9,O109:O111)</f>
        <v>0</v>
      </c>
      <c r="P112" s="814">
        <f>SUBTOTAL(9,P109:P111)</f>
        <v>0</v>
      </c>
      <c r="Q112" s="811">
        <f t="shared" si="9"/>
        <v>0</v>
      </c>
      <c r="S112" s="814">
        <f>SUBTOTAL(9,S109:S111)</f>
        <v>0</v>
      </c>
      <c r="T112" s="814">
        <f>SUBTOTAL(9,T109:T111)</f>
        <v>0</v>
      </c>
      <c r="U112" s="814">
        <f>SUBTOTAL(9,U109:U111)</f>
        <v>0</v>
      </c>
      <c r="V112" s="814">
        <f>SUBTOTAL(9,V109:V111)</f>
        <v>0</v>
      </c>
      <c r="W112" s="811">
        <f t="shared" si="10"/>
        <v>0</v>
      </c>
      <c r="Y112" s="814">
        <f>SUBTOTAL(9,Y109:Y111)</f>
        <v>0</v>
      </c>
      <c r="Z112" s="814">
        <f>SUBTOTAL(9,Z109:Z111)</f>
        <v>0</v>
      </c>
      <c r="AA112" s="814">
        <f>SUBTOTAL(9,AA109:AA111)</f>
        <v>0</v>
      </c>
      <c r="AB112" s="814">
        <f>SUBTOTAL(9,AB109:AB111)</f>
        <v>0</v>
      </c>
      <c r="AC112" s="811">
        <f t="shared" si="11"/>
        <v>0</v>
      </c>
    </row>
    <row r="113" spans="2:29" x14ac:dyDescent="0.2">
      <c r="B113" s="815" t="s">
        <v>642</v>
      </c>
      <c r="C113" s="71"/>
      <c r="D113" s="70"/>
      <c r="E113" s="68"/>
      <c r="F113" s="58">
        <v>191</v>
      </c>
      <c r="G113" s="750"/>
      <c r="H113" s="750"/>
      <c r="I113" s="750"/>
      <c r="J113" s="750"/>
      <c r="K113" s="814">
        <f t="shared" si="8"/>
        <v>0</v>
      </c>
      <c r="M113" s="750"/>
      <c r="N113" s="750"/>
      <c r="O113" s="750"/>
      <c r="P113" s="750"/>
      <c r="Q113" s="811">
        <f t="shared" si="9"/>
        <v>0</v>
      </c>
      <c r="S113" s="750"/>
      <c r="T113" s="750"/>
      <c r="U113" s="750"/>
      <c r="V113" s="750"/>
      <c r="W113" s="811">
        <f t="shared" si="10"/>
        <v>0</v>
      </c>
      <c r="Y113" s="750"/>
      <c r="Z113" s="750"/>
      <c r="AA113" s="750"/>
      <c r="AB113" s="750"/>
      <c r="AC113" s="811">
        <f t="shared" si="11"/>
        <v>0</v>
      </c>
    </row>
    <row r="114" spans="2:29" x14ac:dyDescent="0.2">
      <c r="B114" s="815" t="s">
        <v>644</v>
      </c>
      <c r="C114" s="71"/>
      <c r="D114" s="70"/>
      <c r="E114" s="68"/>
      <c r="F114" s="58">
        <v>192</v>
      </c>
      <c r="G114" s="750"/>
      <c r="H114" s="750"/>
      <c r="I114" s="750"/>
      <c r="J114" s="750"/>
      <c r="K114" s="814">
        <f t="shared" si="8"/>
        <v>0</v>
      </c>
      <c r="M114" s="750"/>
      <c r="N114" s="750"/>
      <c r="O114" s="750"/>
      <c r="P114" s="750"/>
      <c r="Q114" s="811">
        <f t="shared" si="9"/>
        <v>0</v>
      </c>
      <c r="S114" s="750"/>
      <c r="T114" s="750"/>
      <c r="U114" s="750"/>
      <c r="V114" s="750"/>
      <c r="W114" s="811">
        <f t="shared" si="10"/>
        <v>0</v>
      </c>
      <c r="Y114" s="750"/>
      <c r="Z114" s="750"/>
      <c r="AA114" s="750"/>
      <c r="AB114" s="750"/>
      <c r="AC114" s="811">
        <f t="shared" si="11"/>
        <v>0</v>
      </c>
    </row>
    <row r="115" spans="2:29" x14ac:dyDescent="0.2">
      <c r="B115" s="815" t="s">
        <v>643</v>
      </c>
      <c r="C115" s="71"/>
      <c r="D115" s="70"/>
      <c r="E115" s="68"/>
      <c r="F115" s="58">
        <v>193</v>
      </c>
      <c r="G115" s="750"/>
      <c r="H115" s="750"/>
      <c r="I115" s="750"/>
      <c r="J115" s="750"/>
      <c r="K115" s="814">
        <f t="shared" si="8"/>
        <v>0</v>
      </c>
      <c r="M115" s="750"/>
      <c r="N115" s="750"/>
      <c r="O115" s="750"/>
      <c r="P115" s="750"/>
      <c r="Q115" s="811">
        <f t="shared" si="9"/>
        <v>0</v>
      </c>
      <c r="S115" s="750"/>
      <c r="T115" s="750"/>
      <c r="U115" s="750"/>
      <c r="V115" s="750"/>
      <c r="W115" s="811">
        <f t="shared" si="10"/>
        <v>0</v>
      </c>
      <c r="Y115" s="750"/>
      <c r="Z115" s="750"/>
      <c r="AA115" s="750"/>
      <c r="AB115" s="750"/>
      <c r="AC115" s="811">
        <f t="shared" si="11"/>
        <v>0</v>
      </c>
    </row>
    <row r="116" spans="2:29" x14ac:dyDescent="0.2">
      <c r="B116" s="813" t="s">
        <v>706</v>
      </c>
      <c r="C116" s="75"/>
      <c r="D116" s="75"/>
      <c r="E116" s="69"/>
      <c r="F116" s="23">
        <v>199</v>
      </c>
      <c r="G116" s="814">
        <f>SUBTOTAL(9,G113:G115)</f>
        <v>0</v>
      </c>
      <c r="H116" s="814">
        <f>SUBTOTAL(9,H113:H115)</f>
        <v>0</v>
      </c>
      <c r="I116" s="814">
        <f>SUBTOTAL(9,I113:I115)</f>
        <v>0</v>
      </c>
      <c r="J116" s="814">
        <f>SUBTOTAL(9,J113:J115)</f>
        <v>0</v>
      </c>
      <c r="K116" s="814">
        <f t="shared" si="8"/>
        <v>0</v>
      </c>
      <c r="M116" s="814">
        <f>SUBTOTAL(9,M113:M115)</f>
        <v>0</v>
      </c>
      <c r="N116" s="814">
        <f>SUBTOTAL(9,N113:N115)</f>
        <v>0</v>
      </c>
      <c r="O116" s="814">
        <f>SUBTOTAL(9,O113:O115)</f>
        <v>0</v>
      </c>
      <c r="P116" s="814">
        <f>SUBTOTAL(9,P113:P115)</f>
        <v>0</v>
      </c>
      <c r="Q116" s="811">
        <f t="shared" si="9"/>
        <v>0</v>
      </c>
      <c r="S116" s="814">
        <f>SUBTOTAL(9,S113:S115)</f>
        <v>0</v>
      </c>
      <c r="T116" s="814">
        <f>SUBTOTAL(9,T113:T115)</f>
        <v>0</v>
      </c>
      <c r="U116" s="814">
        <f>SUBTOTAL(9,U113:U115)</f>
        <v>0</v>
      </c>
      <c r="V116" s="814">
        <f>SUBTOTAL(9,V113:V115)</f>
        <v>0</v>
      </c>
      <c r="W116" s="811">
        <f t="shared" si="10"/>
        <v>0</v>
      </c>
      <c r="Y116" s="814">
        <f>SUBTOTAL(9,Y113:Y115)</f>
        <v>0</v>
      </c>
      <c r="Z116" s="814">
        <f>SUBTOTAL(9,Z113:Z115)</f>
        <v>0</v>
      </c>
      <c r="AA116" s="814">
        <f>SUBTOTAL(9,AA113:AA115)</f>
        <v>0</v>
      </c>
      <c r="AB116" s="814">
        <f>SUBTOTAL(9,AB113:AB115)</f>
        <v>0</v>
      </c>
      <c r="AC116" s="811">
        <f t="shared" si="11"/>
        <v>0</v>
      </c>
    </row>
    <row r="117" spans="2:29" x14ac:dyDescent="0.2">
      <c r="B117" s="813" t="s">
        <v>707</v>
      </c>
      <c r="C117" s="75"/>
      <c r="D117" s="75"/>
      <c r="E117" s="69"/>
      <c r="F117" s="23">
        <v>209</v>
      </c>
      <c r="G117" s="814">
        <f>G112+G116</f>
        <v>0</v>
      </c>
      <c r="H117" s="814">
        <f>H112+H116</f>
        <v>0</v>
      </c>
      <c r="I117" s="814">
        <f>I112+I116</f>
        <v>0</v>
      </c>
      <c r="J117" s="814">
        <f>J112+J116</f>
        <v>0</v>
      </c>
      <c r="K117" s="814">
        <f t="shared" si="8"/>
        <v>0</v>
      </c>
      <c r="M117" s="814">
        <f>M112+M116</f>
        <v>0</v>
      </c>
      <c r="N117" s="814">
        <f>N112+N116</f>
        <v>0</v>
      </c>
      <c r="O117" s="814">
        <f>O112+O116</f>
        <v>0</v>
      </c>
      <c r="P117" s="814">
        <f>P112+P116</f>
        <v>0</v>
      </c>
      <c r="Q117" s="811">
        <f t="shared" si="9"/>
        <v>0</v>
      </c>
      <c r="S117" s="814">
        <f>S112+S116</f>
        <v>0</v>
      </c>
      <c r="T117" s="814">
        <f>T112+T116</f>
        <v>0</v>
      </c>
      <c r="U117" s="814">
        <f>U112+U116</f>
        <v>0</v>
      </c>
      <c r="V117" s="814">
        <f>V112+V116</f>
        <v>0</v>
      </c>
      <c r="W117" s="811">
        <f t="shared" si="10"/>
        <v>0</v>
      </c>
      <c r="Y117" s="814">
        <f>Y112+Y116</f>
        <v>0</v>
      </c>
      <c r="Z117" s="814">
        <f>Z112+Z116</f>
        <v>0</v>
      </c>
      <c r="AA117" s="814">
        <f>AA112+AA116</f>
        <v>0</v>
      </c>
      <c r="AB117" s="814">
        <f>AB112+AB116</f>
        <v>0</v>
      </c>
      <c r="AC117" s="811">
        <f t="shared" si="11"/>
        <v>0</v>
      </c>
    </row>
    <row r="118" spans="2:29" x14ac:dyDescent="0.2">
      <c r="B118" s="82" t="s">
        <v>708</v>
      </c>
      <c r="C118" s="75"/>
      <c r="D118" s="75"/>
      <c r="E118" s="69"/>
      <c r="F118" s="23">
        <v>219</v>
      </c>
      <c r="G118" s="608">
        <f>G108+G117</f>
        <v>0</v>
      </c>
      <c r="H118" s="608">
        <f>H108+H117</f>
        <v>0</v>
      </c>
      <c r="I118" s="608">
        <f>I108+I117</f>
        <v>0</v>
      </c>
      <c r="J118" s="608">
        <f>J108+J117</f>
        <v>0</v>
      </c>
      <c r="K118" s="608">
        <f t="shared" si="8"/>
        <v>0</v>
      </c>
      <c r="L118" s="19"/>
      <c r="M118" s="608">
        <f>M108+M117</f>
        <v>0</v>
      </c>
      <c r="N118" s="608">
        <f>N108+N117</f>
        <v>0</v>
      </c>
      <c r="O118" s="608">
        <f>O108+O117</f>
        <v>0</v>
      </c>
      <c r="P118" s="608">
        <f>P108+P117</f>
        <v>0</v>
      </c>
      <c r="Q118" s="608">
        <f t="shared" si="9"/>
        <v>0</v>
      </c>
      <c r="R118" s="19"/>
      <c r="S118" s="608">
        <f>S108+S117</f>
        <v>0</v>
      </c>
      <c r="T118" s="608">
        <f>T108+T117</f>
        <v>0</v>
      </c>
      <c r="U118" s="608">
        <f>U108+U117</f>
        <v>0</v>
      </c>
      <c r="V118" s="608">
        <f>V108+V117</f>
        <v>0</v>
      </c>
      <c r="W118" s="608">
        <f t="shared" si="10"/>
        <v>0</v>
      </c>
      <c r="X118" s="19"/>
      <c r="Y118" s="608">
        <f>Y108+Y117</f>
        <v>0</v>
      </c>
      <c r="Z118" s="608">
        <f>Z108+Z117</f>
        <v>0</v>
      </c>
      <c r="AA118" s="608">
        <f>AA108+AA117</f>
        <v>0</v>
      </c>
      <c r="AB118" s="608">
        <f>AB108+AB117</f>
        <v>0</v>
      </c>
      <c r="AC118" s="608">
        <f t="shared" si="11"/>
        <v>0</v>
      </c>
    </row>
    <row r="120" spans="2:29" x14ac:dyDescent="0.2">
      <c r="B120" s="19" t="s">
        <v>851</v>
      </c>
      <c r="C120"/>
      <c r="F120"/>
      <c r="M120"/>
    </row>
    <row r="121" spans="2:29" x14ac:dyDescent="0.2">
      <c r="B121" s="810" t="s">
        <v>711</v>
      </c>
      <c r="C121" s="71"/>
      <c r="D121" s="70"/>
      <c r="E121" s="68"/>
      <c r="F121" s="58">
        <v>221</v>
      </c>
      <c r="G121" s="811">
        <f>SUBTOTAL(9,G122:G133)</f>
        <v>0</v>
      </c>
      <c r="H121" s="811">
        <f>SUBTOTAL(9,H122:H133)</f>
        <v>0</v>
      </c>
      <c r="I121" s="811">
        <f>SUBTOTAL(9,I122:I133)</f>
        <v>0</v>
      </c>
      <c r="J121" s="811">
        <f>SUBTOTAL(9,J122:J133)</f>
        <v>0</v>
      </c>
      <c r="K121" s="814">
        <f t="shared" ref="K121:K155" si="12">SUM(G121:J121)</f>
        <v>0</v>
      </c>
      <c r="M121" s="811">
        <f>SUBTOTAL(9,M122:M133)</f>
        <v>0</v>
      </c>
      <c r="N121" s="811">
        <f>SUBTOTAL(9,N122:N133)</f>
        <v>0</v>
      </c>
      <c r="O121" s="811">
        <f>SUBTOTAL(9,O122:O133)</f>
        <v>0</v>
      </c>
      <c r="P121" s="811">
        <f>SUBTOTAL(9,P122:P133)</f>
        <v>0</v>
      </c>
      <c r="Q121" s="811">
        <f t="shared" ref="Q121:Q155" si="13">SUM(M121:P121)</f>
        <v>0</v>
      </c>
      <c r="S121" s="811">
        <f>SUBTOTAL(9,S122:S133)</f>
        <v>0</v>
      </c>
      <c r="T121" s="811">
        <f>SUBTOTAL(9,T122:T133)</f>
        <v>0</v>
      </c>
      <c r="U121" s="811">
        <f>SUBTOTAL(9,U122:U133)</f>
        <v>0</v>
      </c>
      <c r="V121" s="811">
        <f>SUBTOTAL(9,V122:V133)</f>
        <v>0</v>
      </c>
      <c r="W121" s="811">
        <f t="shared" ref="W121:W155" si="14">SUM(S121:V121)</f>
        <v>0</v>
      </c>
      <c r="Y121" s="811">
        <f>SUBTOTAL(9,Y122:Y133)</f>
        <v>0</v>
      </c>
      <c r="Z121" s="811">
        <f>SUBTOTAL(9,Z122:Z133)</f>
        <v>0</v>
      </c>
      <c r="AA121" s="811">
        <f>SUBTOTAL(9,AA122:AA133)</f>
        <v>0</v>
      </c>
      <c r="AB121" s="811">
        <f>SUBTOTAL(9,AB122:AB133)</f>
        <v>0</v>
      </c>
      <c r="AC121" s="811">
        <f t="shared" ref="AC121:AC155" si="15">SUM(Y121:AB121)</f>
        <v>0</v>
      </c>
    </row>
    <row r="122" spans="2:29" x14ac:dyDescent="0.2">
      <c r="B122" s="77" t="s">
        <v>1252</v>
      </c>
      <c r="C122" s="71"/>
      <c r="D122" s="70"/>
      <c r="E122" s="68"/>
      <c r="F122" s="58">
        <v>222</v>
      </c>
      <c r="G122" s="750"/>
      <c r="H122" s="750"/>
      <c r="I122" s="750"/>
      <c r="J122" s="750"/>
      <c r="K122" s="814">
        <f t="shared" si="12"/>
        <v>0</v>
      </c>
      <c r="M122" s="750"/>
      <c r="N122" s="750"/>
      <c r="O122" s="750"/>
      <c r="P122" s="750"/>
      <c r="Q122" s="811">
        <f t="shared" si="13"/>
        <v>0</v>
      </c>
      <c r="S122" s="750"/>
      <c r="T122" s="750"/>
      <c r="U122" s="750"/>
      <c r="V122" s="750"/>
      <c r="W122" s="811">
        <f t="shared" si="14"/>
        <v>0</v>
      </c>
      <c r="Y122" s="750"/>
      <c r="Z122" s="750"/>
      <c r="AA122" s="750"/>
      <c r="AB122" s="750"/>
      <c r="AC122" s="811">
        <f t="shared" si="15"/>
        <v>0</v>
      </c>
    </row>
    <row r="123" spans="2:29" x14ac:dyDescent="0.2">
      <c r="B123" s="77" t="s">
        <v>1253</v>
      </c>
      <c r="C123" s="71"/>
      <c r="D123" s="70"/>
      <c r="E123" s="68"/>
      <c r="F123" s="58">
        <v>223</v>
      </c>
      <c r="G123" s="750"/>
      <c r="H123" s="750"/>
      <c r="I123" s="750"/>
      <c r="J123" s="750"/>
      <c r="K123" s="814">
        <f t="shared" si="12"/>
        <v>0</v>
      </c>
      <c r="M123" s="750"/>
      <c r="N123" s="750"/>
      <c r="O123" s="750"/>
      <c r="P123" s="750"/>
      <c r="Q123" s="811">
        <f t="shared" si="13"/>
        <v>0</v>
      </c>
      <c r="S123" s="750"/>
      <c r="T123" s="750"/>
      <c r="U123" s="750"/>
      <c r="V123" s="750"/>
      <c r="W123" s="811">
        <f t="shared" si="14"/>
        <v>0</v>
      </c>
      <c r="Y123" s="750"/>
      <c r="Z123" s="750"/>
      <c r="AA123" s="750"/>
      <c r="AB123" s="750"/>
      <c r="AC123" s="811">
        <f t="shared" si="15"/>
        <v>0</v>
      </c>
    </row>
    <row r="124" spans="2:29" x14ac:dyDescent="0.2">
      <c r="B124" s="77" t="s">
        <v>1254</v>
      </c>
      <c r="C124" s="71"/>
      <c r="D124" s="70"/>
      <c r="E124" s="68"/>
      <c r="F124" s="58">
        <v>224</v>
      </c>
      <c r="G124" s="750"/>
      <c r="H124" s="750"/>
      <c r="I124" s="750"/>
      <c r="J124" s="750"/>
      <c r="K124" s="814">
        <f t="shared" si="12"/>
        <v>0</v>
      </c>
      <c r="M124" s="750"/>
      <c r="N124" s="750"/>
      <c r="O124" s="750"/>
      <c r="P124" s="750"/>
      <c r="Q124" s="811">
        <f t="shared" si="13"/>
        <v>0</v>
      </c>
      <c r="S124" s="750"/>
      <c r="T124" s="750"/>
      <c r="U124" s="750"/>
      <c r="V124" s="750"/>
      <c r="W124" s="811">
        <f t="shared" si="14"/>
        <v>0</v>
      </c>
      <c r="Y124" s="750"/>
      <c r="Z124" s="750"/>
      <c r="AA124" s="750"/>
      <c r="AB124" s="750"/>
      <c r="AC124" s="811">
        <f t="shared" si="15"/>
        <v>0</v>
      </c>
    </row>
    <row r="125" spans="2:29" x14ac:dyDescent="0.2">
      <c r="B125" s="77" t="s">
        <v>1255</v>
      </c>
      <c r="C125" s="71"/>
      <c r="D125" s="70"/>
      <c r="E125" s="68"/>
      <c r="F125" s="58">
        <v>225</v>
      </c>
      <c r="G125" s="750"/>
      <c r="H125" s="750"/>
      <c r="I125" s="750"/>
      <c r="J125" s="750"/>
      <c r="K125" s="814">
        <f t="shared" si="12"/>
        <v>0</v>
      </c>
      <c r="M125" s="750"/>
      <c r="N125" s="750"/>
      <c r="O125" s="750"/>
      <c r="P125" s="750"/>
      <c r="Q125" s="811">
        <f t="shared" si="13"/>
        <v>0</v>
      </c>
      <c r="S125" s="750"/>
      <c r="T125" s="750"/>
      <c r="U125" s="750"/>
      <c r="V125" s="750"/>
      <c r="W125" s="811">
        <f t="shared" si="14"/>
        <v>0</v>
      </c>
      <c r="Y125" s="750"/>
      <c r="Z125" s="750"/>
      <c r="AA125" s="750"/>
      <c r="AB125" s="750"/>
      <c r="AC125" s="811">
        <f t="shared" si="15"/>
        <v>0</v>
      </c>
    </row>
    <row r="126" spans="2:29" x14ac:dyDescent="0.2">
      <c r="B126" s="77" t="s">
        <v>1256</v>
      </c>
      <c r="C126" s="71"/>
      <c r="D126" s="70"/>
      <c r="E126" s="68"/>
      <c r="F126" s="58">
        <v>226</v>
      </c>
      <c r="G126" s="750"/>
      <c r="H126" s="750"/>
      <c r="I126" s="750"/>
      <c r="J126" s="750"/>
      <c r="K126" s="814">
        <f t="shared" si="12"/>
        <v>0</v>
      </c>
      <c r="M126" s="750"/>
      <c r="N126" s="750"/>
      <c r="O126" s="750"/>
      <c r="P126" s="750"/>
      <c r="Q126" s="811">
        <f t="shared" si="13"/>
        <v>0</v>
      </c>
      <c r="S126" s="750"/>
      <c r="T126" s="750"/>
      <c r="U126" s="750"/>
      <c r="V126" s="750"/>
      <c r="W126" s="811">
        <f t="shared" si="14"/>
        <v>0</v>
      </c>
      <c r="Y126" s="750"/>
      <c r="Z126" s="750"/>
      <c r="AA126" s="750"/>
      <c r="AB126" s="750"/>
      <c r="AC126" s="811">
        <f t="shared" si="15"/>
        <v>0</v>
      </c>
    </row>
    <row r="127" spans="2:29" x14ac:dyDescent="0.2">
      <c r="B127" s="77" t="s">
        <v>1257</v>
      </c>
      <c r="C127" s="71"/>
      <c r="D127" s="70"/>
      <c r="E127" s="68"/>
      <c r="F127" s="58">
        <v>227</v>
      </c>
      <c r="G127" s="750"/>
      <c r="H127" s="750"/>
      <c r="I127" s="750"/>
      <c r="J127" s="750"/>
      <c r="K127" s="814">
        <f t="shared" si="12"/>
        <v>0</v>
      </c>
      <c r="M127" s="750"/>
      <c r="N127" s="750"/>
      <c r="O127" s="750"/>
      <c r="P127" s="750"/>
      <c r="Q127" s="811">
        <f t="shared" si="13"/>
        <v>0</v>
      </c>
      <c r="S127" s="750"/>
      <c r="T127" s="750"/>
      <c r="U127" s="750"/>
      <c r="V127" s="750"/>
      <c r="W127" s="811">
        <f t="shared" si="14"/>
        <v>0</v>
      </c>
      <c r="Y127" s="750"/>
      <c r="Z127" s="750"/>
      <c r="AA127" s="750"/>
      <c r="AB127" s="750"/>
      <c r="AC127" s="811">
        <f t="shared" si="15"/>
        <v>0</v>
      </c>
    </row>
    <row r="128" spans="2:29" x14ac:dyDescent="0.2">
      <c r="B128" s="77" t="s">
        <v>1258</v>
      </c>
      <c r="C128" s="71"/>
      <c r="D128" s="70"/>
      <c r="E128" s="68"/>
      <c r="F128" s="58">
        <v>228</v>
      </c>
      <c r="G128" s="750"/>
      <c r="H128" s="750"/>
      <c r="I128" s="750"/>
      <c r="J128" s="750"/>
      <c r="K128" s="814">
        <f t="shared" si="12"/>
        <v>0</v>
      </c>
      <c r="M128" s="750"/>
      <c r="N128" s="750"/>
      <c r="O128" s="750"/>
      <c r="P128" s="750"/>
      <c r="Q128" s="811">
        <f t="shared" si="13"/>
        <v>0</v>
      </c>
      <c r="S128" s="750"/>
      <c r="T128" s="750"/>
      <c r="U128" s="750"/>
      <c r="V128" s="750"/>
      <c r="W128" s="811">
        <f t="shared" si="14"/>
        <v>0</v>
      </c>
      <c r="Y128" s="750"/>
      <c r="Z128" s="750"/>
      <c r="AA128" s="750"/>
      <c r="AB128" s="750"/>
      <c r="AC128" s="811">
        <f t="shared" si="15"/>
        <v>0</v>
      </c>
    </row>
    <row r="129" spans="2:29" x14ac:dyDescent="0.2">
      <c r="B129" s="77" t="s">
        <v>1259</v>
      </c>
      <c r="C129" s="71"/>
      <c r="D129" s="70"/>
      <c r="E129" s="68"/>
      <c r="F129" s="58">
        <v>229</v>
      </c>
      <c r="G129" s="750"/>
      <c r="H129" s="750"/>
      <c r="I129" s="750"/>
      <c r="J129" s="750"/>
      <c r="K129" s="814">
        <f t="shared" si="12"/>
        <v>0</v>
      </c>
      <c r="M129" s="750"/>
      <c r="N129" s="750"/>
      <c r="O129" s="750"/>
      <c r="P129" s="750"/>
      <c r="Q129" s="811">
        <f t="shared" si="13"/>
        <v>0</v>
      </c>
      <c r="S129" s="750"/>
      <c r="T129" s="750"/>
      <c r="U129" s="750"/>
      <c r="V129" s="750"/>
      <c r="W129" s="811">
        <f t="shared" si="14"/>
        <v>0</v>
      </c>
      <c r="Y129" s="750"/>
      <c r="Z129" s="750"/>
      <c r="AA129" s="750"/>
      <c r="AB129" s="750"/>
      <c r="AC129" s="811">
        <f t="shared" si="15"/>
        <v>0</v>
      </c>
    </row>
    <row r="130" spans="2:29" x14ac:dyDescent="0.2">
      <c r="B130" s="77" t="s">
        <v>1260</v>
      </c>
      <c r="C130" s="71"/>
      <c r="D130" s="70"/>
      <c r="E130" s="68"/>
      <c r="F130" s="58">
        <v>230</v>
      </c>
      <c r="G130" s="750"/>
      <c r="H130" s="750"/>
      <c r="I130" s="750"/>
      <c r="J130" s="750"/>
      <c r="K130" s="814">
        <f t="shared" si="12"/>
        <v>0</v>
      </c>
      <c r="M130" s="750"/>
      <c r="N130" s="750"/>
      <c r="O130" s="750"/>
      <c r="P130" s="750"/>
      <c r="Q130" s="811">
        <f t="shared" si="13"/>
        <v>0</v>
      </c>
      <c r="S130" s="750"/>
      <c r="T130" s="750"/>
      <c r="U130" s="750"/>
      <c r="V130" s="750"/>
      <c r="W130" s="811">
        <f t="shared" si="14"/>
        <v>0</v>
      </c>
      <c r="Y130" s="750"/>
      <c r="Z130" s="750"/>
      <c r="AA130" s="750"/>
      <c r="AB130" s="750"/>
      <c r="AC130" s="811">
        <f t="shared" si="15"/>
        <v>0</v>
      </c>
    </row>
    <row r="131" spans="2:29" x14ac:dyDescent="0.2">
      <c r="B131" s="77" t="s">
        <v>1261</v>
      </c>
      <c r="C131" s="71"/>
      <c r="D131" s="70"/>
      <c r="E131" s="68"/>
      <c r="F131" s="58">
        <v>231</v>
      </c>
      <c r="G131" s="750"/>
      <c r="H131" s="750"/>
      <c r="I131" s="750"/>
      <c r="J131" s="750"/>
      <c r="K131" s="814">
        <f t="shared" si="12"/>
        <v>0</v>
      </c>
      <c r="M131" s="750"/>
      <c r="N131" s="750"/>
      <c r="O131" s="750"/>
      <c r="P131" s="750"/>
      <c r="Q131" s="811">
        <f t="shared" si="13"/>
        <v>0</v>
      </c>
      <c r="S131" s="750"/>
      <c r="T131" s="750"/>
      <c r="U131" s="750"/>
      <c r="V131" s="750"/>
      <c r="W131" s="811">
        <f t="shared" si="14"/>
        <v>0</v>
      </c>
      <c r="Y131" s="750"/>
      <c r="Z131" s="750"/>
      <c r="AA131" s="750"/>
      <c r="AB131" s="750"/>
      <c r="AC131" s="811">
        <f t="shared" si="15"/>
        <v>0</v>
      </c>
    </row>
    <row r="132" spans="2:29" x14ac:dyDescent="0.2">
      <c r="B132" s="77" t="s">
        <v>1262</v>
      </c>
      <c r="C132" s="71"/>
      <c r="D132" s="70"/>
      <c r="E132" s="68"/>
      <c r="F132" s="58">
        <v>232</v>
      </c>
      <c r="G132" s="750"/>
      <c r="H132" s="750"/>
      <c r="I132" s="750"/>
      <c r="J132" s="750"/>
      <c r="K132" s="814">
        <f t="shared" si="12"/>
        <v>0</v>
      </c>
      <c r="M132" s="750"/>
      <c r="N132" s="750"/>
      <c r="O132" s="750"/>
      <c r="P132" s="750"/>
      <c r="Q132" s="811">
        <f t="shared" si="13"/>
        <v>0</v>
      </c>
      <c r="S132" s="750"/>
      <c r="T132" s="750"/>
      <c r="U132" s="750"/>
      <c r="V132" s="750"/>
      <c r="W132" s="811">
        <f t="shared" si="14"/>
        <v>0</v>
      </c>
      <c r="Y132" s="750"/>
      <c r="Z132" s="750"/>
      <c r="AA132" s="750"/>
      <c r="AB132" s="750"/>
      <c r="AC132" s="811">
        <f t="shared" si="15"/>
        <v>0</v>
      </c>
    </row>
    <row r="133" spans="2:29" x14ac:dyDescent="0.2">
      <c r="B133" s="77" t="s">
        <v>1263</v>
      </c>
      <c r="C133" s="71"/>
      <c r="D133" s="70"/>
      <c r="E133" s="68"/>
      <c r="F133" s="58">
        <v>233</v>
      </c>
      <c r="G133" s="750"/>
      <c r="H133" s="750"/>
      <c r="I133" s="750"/>
      <c r="J133" s="750"/>
      <c r="K133" s="814">
        <f t="shared" si="12"/>
        <v>0</v>
      </c>
      <c r="M133" s="750"/>
      <c r="N133" s="750"/>
      <c r="O133" s="750"/>
      <c r="P133" s="750"/>
      <c r="Q133" s="811">
        <f t="shared" si="13"/>
        <v>0</v>
      </c>
      <c r="S133" s="750"/>
      <c r="T133" s="750"/>
      <c r="U133" s="750"/>
      <c r="V133" s="750"/>
      <c r="W133" s="811">
        <f t="shared" si="14"/>
        <v>0</v>
      </c>
      <c r="Y133" s="750"/>
      <c r="Z133" s="750"/>
      <c r="AA133" s="750"/>
      <c r="AB133" s="750"/>
      <c r="AC133" s="811">
        <f t="shared" si="15"/>
        <v>0</v>
      </c>
    </row>
    <row r="134" spans="2:29" x14ac:dyDescent="0.2">
      <c r="B134" s="810" t="s">
        <v>1349</v>
      </c>
      <c r="C134" s="71"/>
      <c r="D134" s="70"/>
      <c r="E134" s="68"/>
      <c r="F134" s="58">
        <v>234</v>
      </c>
      <c r="G134" s="750"/>
      <c r="H134" s="750"/>
      <c r="I134" s="750"/>
      <c r="J134" s="750"/>
      <c r="K134" s="814">
        <f t="shared" si="12"/>
        <v>0</v>
      </c>
      <c r="M134" s="750"/>
      <c r="N134" s="750"/>
      <c r="O134" s="750"/>
      <c r="P134" s="750"/>
      <c r="Q134" s="811">
        <f t="shared" si="13"/>
        <v>0</v>
      </c>
      <c r="S134" s="750"/>
      <c r="T134" s="750"/>
      <c r="U134" s="750"/>
      <c r="V134" s="750"/>
      <c r="W134" s="811">
        <f t="shared" si="14"/>
        <v>0</v>
      </c>
      <c r="Y134" s="750"/>
      <c r="Z134" s="750"/>
      <c r="AA134" s="750"/>
      <c r="AB134" s="750"/>
      <c r="AC134" s="811">
        <f t="shared" si="15"/>
        <v>0</v>
      </c>
    </row>
    <row r="135" spans="2:29" x14ac:dyDescent="0.2">
      <c r="B135" s="810" t="s">
        <v>850</v>
      </c>
      <c r="C135" s="71"/>
      <c r="D135" s="70"/>
      <c r="E135" s="68"/>
      <c r="F135" s="58">
        <v>235</v>
      </c>
      <c r="G135" s="750"/>
      <c r="H135" s="750"/>
      <c r="I135" s="750"/>
      <c r="J135" s="750"/>
      <c r="K135" s="814">
        <f t="shared" si="12"/>
        <v>0</v>
      </c>
      <c r="M135" s="750"/>
      <c r="N135" s="750"/>
      <c r="O135" s="750"/>
      <c r="P135" s="750"/>
      <c r="Q135" s="811">
        <f t="shared" si="13"/>
        <v>0</v>
      </c>
      <c r="S135" s="750"/>
      <c r="T135" s="750"/>
      <c r="U135" s="750"/>
      <c r="V135" s="750"/>
      <c r="W135" s="811">
        <f t="shared" si="14"/>
        <v>0</v>
      </c>
      <c r="Y135" s="750"/>
      <c r="Z135" s="750"/>
      <c r="AA135" s="750"/>
      <c r="AB135" s="750"/>
      <c r="AC135" s="811">
        <f t="shared" si="15"/>
        <v>0</v>
      </c>
    </row>
    <row r="136" spans="2:29" x14ac:dyDescent="0.2">
      <c r="B136" s="810" t="s">
        <v>1365</v>
      </c>
      <c r="C136" s="71"/>
      <c r="D136" s="70"/>
      <c r="E136" s="68"/>
      <c r="F136" s="58">
        <v>236</v>
      </c>
      <c r="G136" s="750"/>
      <c r="H136" s="750"/>
      <c r="I136" s="750"/>
      <c r="J136" s="750"/>
      <c r="K136" s="814">
        <f t="shared" si="12"/>
        <v>0</v>
      </c>
      <c r="M136" s="750"/>
      <c r="N136" s="750"/>
      <c r="O136" s="750"/>
      <c r="P136" s="750"/>
      <c r="Q136" s="811">
        <f t="shared" si="13"/>
        <v>0</v>
      </c>
      <c r="S136" s="750"/>
      <c r="T136" s="750"/>
      <c r="U136" s="750"/>
      <c r="V136" s="750"/>
      <c r="W136" s="811">
        <f t="shared" si="14"/>
        <v>0</v>
      </c>
      <c r="Y136" s="750"/>
      <c r="Z136" s="750"/>
      <c r="AA136" s="750"/>
      <c r="AB136" s="750"/>
      <c r="AC136" s="811">
        <f t="shared" si="15"/>
        <v>0</v>
      </c>
    </row>
    <row r="137" spans="2:29" x14ac:dyDescent="0.2">
      <c r="B137" s="810" t="s">
        <v>1366</v>
      </c>
      <c r="C137" s="71"/>
      <c r="D137" s="70"/>
      <c r="E137" s="68"/>
      <c r="F137" s="58">
        <v>237</v>
      </c>
      <c r="G137" s="750"/>
      <c r="H137" s="750"/>
      <c r="I137" s="750"/>
      <c r="J137" s="750"/>
      <c r="K137" s="814">
        <f t="shared" si="12"/>
        <v>0</v>
      </c>
      <c r="M137" s="750"/>
      <c r="N137" s="750"/>
      <c r="O137" s="750"/>
      <c r="P137" s="750"/>
      <c r="Q137" s="811">
        <f t="shared" si="13"/>
        <v>0</v>
      </c>
      <c r="S137" s="750"/>
      <c r="T137" s="750"/>
      <c r="U137" s="750"/>
      <c r="V137" s="750"/>
      <c r="W137" s="811">
        <f t="shared" si="14"/>
        <v>0</v>
      </c>
      <c r="Y137" s="750"/>
      <c r="Z137" s="750"/>
      <c r="AA137" s="750"/>
      <c r="AB137" s="750"/>
      <c r="AC137" s="811">
        <f t="shared" si="15"/>
        <v>0</v>
      </c>
    </row>
    <row r="138" spans="2:29" x14ac:dyDescent="0.2">
      <c r="B138" s="810" t="s">
        <v>1367</v>
      </c>
      <c r="C138" s="71"/>
      <c r="D138" s="70"/>
      <c r="E138" s="68"/>
      <c r="F138" s="58">
        <v>238</v>
      </c>
      <c r="G138" s="750"/>
      <c r="H138" s="750"/>
      <c r="I138" s="750"/>
      <c r="J138" s="750"/>
      <c r="K138" s="814">
        <f t="shared" si="12"/>
        <v>0</v>
      </c>
      <c r="M138" s="750"/>
      <c r="N138" s="750"/>
      <c r="O138" s="750"/>
      <c r="P138" s="750"/>
      <c r="Q138" s="811">
        <f t="shared" si="13"/>
        <v>0</v>
      </c>
      <c r="S138" s="750"/>
      <c r="T138" s="750"/>
      <c r="U138" s="750"/>
      <c r="V138" s="750"/>
      <c r="W138" s="811">
        <f t="shared" si="14"/>
        <v>0</v>
      </c>
      <c r="Y138" s="750"/>
      <c r="Z138" s="750"/>
      <c r="AA138" s="750"/>
      <c r="AB138" s="750"/>
      <c r="AC138" s="811">
        <f t="shared" si="15"/>
        <v>0</v>
      </c>
    </row>
    <row r="139" spans="2:29" x14ac:dyDescent="0.2">
      <c r="B139" s="810" t="s">
        <v>1368</v>
      </c>
      <c r="C139" s="71"/>
      <c r="D139" s="70"/>
      <c r="E139" s="68"/>
      <c r="F139" s="58">
        <v>239</v>
      </c>
      <c r="G139" s="750"/>
      <c r="H139" s="750"/>
      <c r="I139" s="750"/>
      <c r="J139" s="750"/>
      <c r="K139" s="814">
        <f t="shared" si="12"/>
        <v>0</v>
      </c>
      <c r="M139" s="750"/>
      <c r="N139" s="750"/>
      <c r="O139" s="750"/>
      <c r="P139" s="750"/>
      <c r="Q139" s="811">
        <f t="shared" si="13"/>
        <v>0</v>
      </c>
      <c r="S139" s="750"/>
      <c r="T139" s="750"/>
      <c r="U139" s="750"/>
      <c r="V139" s="750"/>
      <c r="W139" s="811">
        <f t="shared" si="14"/>
        <v>0</v>
      </c>
      <c r="Y139" s="750"/>
      <c r="Z139" s="750"/>
      <c r="AA139" s="750"/>
      <c r="AB139" s="750"/>
      <c r="AC139" s="811">
        <f t="shared" si="15"/>
        <v>0</v>
      </c>
    </row>
    <row r="140" spans="2:29" x14ac:dyDescent="0.2">
      <c r="B140" s="810" t="s">
        <v>1369</v>
      </c>
      <c r="C140" s="71"/>
      <c r="D140" s="70"/>
      <c r="E140" s="68"/>
      <c r="F140" s="58">
        <v>240</v>
      </c>
      <c r="G140" s="750"/>
      <c r="H140" s="750"/>
      <c r="I140" s="750"/>
      <c r="J140" s="750"/>
      <c r="K140" s="814">
        <f t="shared" si="12"/>
        <v>0</v>
      </c>
      <c r="M140" s="750"/>
      <c r="N140" s="750"/>
      <c r="O140" s="750"/>
      <c r="P140" s="750"/>
      <c r="Q140" s="811">
        <f t="shared" si="13"/>
        <v>0</v>
      </c>
      <c r="S140" s="750"/>
      <c r="T140" s="750"/>
      <c r="U140" s="750"/>
      <c r="V140" s="750"/>
      <c r="W140" s="811">
        <f t="shared" si="14"/>
        <v>0</v>
      </c>
      <c r="Y140" s="750"/>
      <c r="Z140" s="750"/>
      <c r="AA140" s="750"/>
      <c r="AB140" s="750"/>
      <c r="AC140" s="811">
        <f t="shared" si="15"/>
        <v>0</v>
      </c>
    </row>
    <row r="141" spans="2:29" x14ac:dyDescent="0.2">
      <c r="B141" s="810" t="s">
        <v>1370</v>
      </c>
      <c r="C141" s="71"/>
      <c r="D141" s="70"/>
      <c r="E141" s="68"/>
      <c r="F141" s="58">
        <v>241</v>
      </c>
      <c r="G141" s="750"/>
      <c r="H141" s="750"/>
      <c r="I141" s="750"/>
      <c r="J141" s="750"/>
      <c r="K141" s="814">
        <f t="shared" si="12"/>
        <v>0</v>
      </c>
      <c r="M141" s="750"/>
      <c r="N141" s="750"/>
      <c r="O141" s="750"/>
      <c r="P141" s="750"/>
      <c r="Q141" s="811">
        <f t="shared" si="13"/>
        <v>0</v>
      </c>
      <c r="S141" s="750"/>
      <c r="T141" s="750"/>
      <c r="U141" s="750"/>
      <c r="V141" s="750"/>
      <c r="W141" s="811">
        <f t="shared" si="14"/>
        <v>0</v>
      </c>
      <c r="Y141" s="750"/>
      <c r="Z141" s="750"/>
      <c r="AA141" s="750"/>
      <c r="AB141" s="750"/>
      <c r="AC141" s="811">
        <f t="shared" si="15"/>
        <v>0</v>
      </c>
    </row>
    <row r="142" spans="2:29" x14ac:dyDescent="0.2">
      <c r="B142" s="810" t="s">
        <v>1373</v>
      </c>
      <c r="C142" s="71"/>
      <c r="D142" s="70"/>
      <c r="E142" s="68"/>
      <c r="F142" s="58">
        <v>242</v>
      </c>
      <c r="G142" s="750"/>
      <c r="H142" s="750"/>
      <c r="I142" s="750"/>
      <c r="J142" s="750"/>
      <c r="K142" s="814">
        <f t="shared" si="12"/>
        <v>0</v>
      </c>
      <c r="M142" s="750"/>
      <c r="N142" s="750"/>
      <c r="O142" s="750"/>
      <c r="P142" s="750"/>
      <c r="Q142" s="811">
        <f t="shared" si="13"/>
        <v>0</v>
      </c>
      <c r="S142" s="750"/>
      <c r="T142" s="750"/>
      <c r="U142" s="750"/>
      <c r="V142" s="750"/>
      <c r="W142" s="811">
        <f t="shared" si="14"/>
        <v>0</v>
      </c>
      <c r="Y142" s="750"/>
      <c r="Z142" s="750"/>
      <c r="AA142" s="750"/>
      <c r="AB142" s="750"/>
      <c r="AC142" s="811">
        <f t="shared" si="15"/>
        <v>0</v>
      </c>
    </row>
    <row r="143" spans="2:29" x14ac:dyDescent="0.2">
      <c r="B143" s="810" t="s">
        <v>1374</v>
      </c>
      <c r="C143" s="71"/>
      <c r="D143" s="70"/>
      <c r="E143" s="68"/>
      <c r="F143" s="58">
        <v>243</v>
      </c>
      <c r="G143" s="750"/>
      <c r="H143" s="750"/>
      <c r="I143" s="750"/>
      <c r="J143" s="750"/>
      <c r="K143" s="814">
        <f t="shared" si="12"/>
        <v>0</v>
      </c>
      <c r="M143" s="750"/>
      <c r="N143" s="750"/>
      <c r="O143" s="750"/>
      <c r="P143" s="750"/>
      <c r="Q143" s="811">
        <f t="shared" si="13"/>
        <v>0</v>
      </c>
      <c r="S143" s="750"/>
      <c r="T143" s="750"/>
      <c r="U143" s="750"/>
      <c r="V143" s="750"/>
      <c r="W143" s="811">
        <f t="shared" si="14"/>
        <v>0</v>
      </c>
      <c r="Y143" s="750"/>
      <c r="Z143" s="750"/>
      <c r="AA143" s="750"/>
      <c r="AB143" s="750"/>
      <c r="AC143" s="811">
        <f t="shared" si="15"/>
        <v>0</v>
      </c>
    </row>
    <row r="144" spans="2:29" x14ac:dyDescent="0.2">
      <c r="B144" s="812" t="s">
        <v>848</v>
      </c>
      <c r="C144" s="79"/>
      <c r="D144" s="80"/>
      <c r="E144" s="81"/>
      <c r="F144" s="58">
        <v>244</v>
      </c>
      <c r="G144" s="750"/>
      <c r="H144" s="750"/>
      <c r="I144" s="750"/>
      <c r="J144" s="750"/>
      <c r="K144" s="814">
        <f t="shared" si="12"/>
        <v>0</v>
      </c>
      <c r="M144" s="750"/>
      <c r="N144" s="750"/>
      <c r="O144" s="750"/>
      <c r="P144" s="750"/>
      <c r="Q144" s="811">
        <f t="shared" si="13"/>
        <v>0</v>
      </c>
      <c r="S144" s="750"/>
      <c r="T144" s="750"/>
      <c r="U144" s="750"/>
      <c r="V144" s="750"/>
      <c r="W144" s="811">
        <f t="shared" si="14"/>
        <v>0</v>
      </c>
      <c r="Y144" s="750"/>
      <c r="Z144" s="750"/>
      <c r="AA144" s="750"/>
      <c r="AB144" s="750"/>
      <c r="AC144" s="811">
        <f t="shared" si="15"/>
        <v>0</v>
      </c>
    </row>
    <row r="145" spans="2:29" x14ac:dyDescent="0.2">
      <c r="B145" s="813" t="s">
        <v>712</v>
      </c>
      <c r="C145" s="75"/>
      <c r="D145" s="75"/>
      <c r="E145" s="69"/>
      <c r="F145" s="23">
        <v>249</v>
      </c>
      <c r="G145" s="814">
        <f>SUBTOTAL(9,G121:G144)</f>
        <v>0</v>
      </c>
      <c r="H145" s="814">
        <f>SUBTOTAL(9,H121:H144)</f>
        <v>0</v>
      </c>
      <c r="I145" s="814">
        <f>SUBTOTAL(9,I121:I144)</f>
        <v>0</v>
      </c>
      <c r="J145" s="814">
        <f>SUBTOTAL(9,J121:J144)</f>
        <v>0</v>
      </c>
      <c r="K145" s="814">
        <f t="shared" si="12"/>
        <v>0</v>
      </c>
      <c r="M145" s="814">
        <f>SUBTOTAL(9,M121:M144)</f>
        <v>0</v>
      </c>
      <c r="N145" s="814">
        <f>SUBTOTAL(9,N121:N144)</f>
        <v>0</v>
      </c>
      <c r="O145" s="814">
        <f>SUBTOTAL(9,O121:O144)</f>
        <v>0</v>
      </c>
      <c r="P145" s="814">
        <f>SUBTOTAL(9,P121:P144)</f>
        <v>0</v>
      </c>
      <c r="Q145" s="811">
        <f t="shared" si="13"/>
        <v>0</v>
      </c>
      <c r="S145" s="814">
        <f>SUBTOTAL(9,S121:S144)</f>
        <v>0</v>
      </c>
      <c r="T145" s="814">
        <f>SUBTOTAL(9,T121:T144)</f>
        <v>0</v>
      </c>
      <c r="U145" s="814">
        <f>SUBTOTAL(9,U121:U144)</f>
        <v>0</v>
      </c>
      <c r="V145" s="814">
        <f>SUBTOTAL(9,V121:V144)</f>
        <v>0</v>
      </c>
      <c r="W145" s="811">
        <f t="shared" si="14"/>
        <v>0</v>
      </c>
      <c r="Y145" s="814">
        <f>SUBTOTAL(9,Y121:Y144)</f>
        <v>0</v>
      </c>
      <c r="Z145" s="814">
        <f>SUBTOTAL(9,Z121:Z144)</f>
        <v>0</v>
      </c>
      <c r="AA145" s="814">
        <f>SUBTOTAL(9,AA121:AA144)</f>
        <v>0</v>
      </c>
      <c r="AB145" s="814">
        <f>SUBTOTAL(9,AB121:AB144)</f>
        <v>0</v>
      </c>
      <c r="AC145" s="811">
        <f t="shared" si="15"/>
        <v>0</v>
      </c>
    </row>
    <row r="146" spans="2:29" x14ac:dyDescent="0.2">
      <c r="B146" s="815" t="s">
        <v>639</v>
      </c>
      <c r="C146" s="71"/>
      <c r="D146" s="70"/>
      <c r="E146" s="68"/>
      <c r="F146" s="58">
        <v>251</v>
      </c>
      <c r="G146" s="750"/>
      <c r="H146" s="750"/>
      <c r="I146" s="750"/>
      <c r="J146" s="750"/>
      <c r="K146" s="814">
        <f t="shared" si="12"/>
        <v>0</v>
      </c>
      <c r="M146" s="750"/>
      <c r="N146" s="750"/>
      <c r="O146" s="750"/>
      <c r="P146" s="750"/>
      <c r="Q146" s="811">
        <f t="shared" si="13"/>
        <v>0</v>
      </c>
      <c r="S146" s="750"/>
      <c r="T146" s="750"/>
      <c r="U146" s="750"/>
      <c r="V146" s="750"/>
      <c r="W146" s="811">
        <f t="shared" si="14"/>
        <v>0</v>
      </c>
      <c r="Y146" s="750"/>
      <c r="Z146" s="750"/>
      <c r="AA146" s="750"/>
      <c r="AB146" s="750"/>
      <c r="AC146" s="811">
        <f t="shared" si="15"/>
        <v>0</v>
      </c>
    </row>
    <row r="147" spans="2:29" x14ac:dyDescent="0.2">
      <c r="B147" s="815" t="s">
        <v>638</v>
      </c>
      <c r="C147" s="71"/>
      <c r="D147" s="70"/>
      <c r="E147" s="68"/>
      <c r="F147" s="58">
        <v>252</v>
      </c>
      <c r="G147" s="750"/>
      <c r="H147" s="750"/>
      <c r="I147" s="750"/>
      <c r="J147" s="750"/>
      <c r="K147" s="814">
        <f t="shared" si="12"/>
        <v>0</v>
      </c>
      <c r="M147" s="750"/>
      <c r="N147" s="750"/>
      <c r="O147" s="750"/>
      <c r="P147" s="750"/>
      <c r="Q147" s="811">
        <f t="shared" si="13"/>
        <v>0</v>
      </c>
      <c r="S147" s="750"/>
      <c r="T147" s="750"/>
      <c r="U147" s="750"/>
      <c r="V147" s="750"/>
      <c r="W147" s="811">
        <f t="shared" si="14"/>
        <v>0</v>
      </c>
      <c r="Y147" s="750"/>
      <c r="Z147" s="750"/>
      <c r="AA147" s="750"/>
      <c r="AB147" s="750"/>
      <c r="AC147" s="811">
        <f t="shared" si="15"/>
        <v>0</v>
      </c>
    </row>
    <row r="148" spans="2:29" x14ac:dyDescent="0.2">
      <c r="B148" s="815" t="s">
        <v>640</v>
      </c>
      <c r="C148" s="71"/>
      <c r="D148" s="70"/>
      <c r="E148" s="68"/>
      <c r="F148" s="58">
        <v>253</v>
      </c>
      <c r="G148" s="750"/>
      <c r="H148" s="750"/>
      <c r="I148" s="750"/>
      <c r="J148" s="750"/>
      <c r="K148" s="814">
        <f t="shared" si="12"/>
        <v>0</v>
      </c>
      <c r="M148" s="750"/>
      <c r="N148" s="750"/>
      <c r="O148" s="750"/>
      <c r="P148" s="750"/>
      <c r="Q148" s="811">
        <f t="shared" si="13"/>
        <v>0</v>
      </c>
      <c r="S148" s="750"/>
      <c r="T148" s="750"/>
      <c r="U148" s="750"/>
      <c r="V148" s="750"/>
      <c r="W148" s="811">
        <f t="shared" si="14"/>
        <v>0</v>
      </c>
      <c r="Y148" s="750"/>
      <c r="Z148" s="750"/>
      <c r="AA148" s="750"/>
      <c r="AB148" s="750"/>
      <c r="AC148" s="811">
        <f t="shared" si="15"/>
        <v>0</v>
      </c>
    </row>
    <row r="149" spans="2:29" x14ac:dyDescent="0.2">
      <c r="B149" s="813" t="s">
        <v>713</v>
      </c>
      <c r="C149" s="75"/>
      <c r="D149" s="75"/>
      <c r="E149" s="69"/>
      <c r="F149" s="23">
        <v>259</v>
      </c>
      <c r="G149" s="814">
        <f>SUBTOTAL(9,G146:G148)</f>
        <v>0</v>
      </c>
      <c r="H149" s="814">
        <f>SUBTOTAL(9,H146:H148)</f>
        <v>0</v>
      </c>
      <c r="I149" s="814">
        <f>SUBTOTAL(9,I146:I148)</f>
        <v>0</v>
      </c>
      <c r="J149" s="814">
        <f>SUBTOTAL(9,J146:J148)</f>
        <v>0</v>
      </c>
      <c r="K149" s="814">
        <f t="shared" si="12"/>
        <v>0</v>
      </c>
      <c r="M149" s="814">
        <f>SUBTOTAL(9,M146:M148)</f>
        <v>0</v>
      </c>
      <c r="N149" s="814">
        <f>SUBTOTAL(9,N146:N148)</f>
        <v>0</v>
      </c>
      <c r="O149" s="814">
        <f>SUBTOTAL(9,O146:O148)</f>
        <v>0</v>
      </c>
      <c r="P149" s="814">
        <f>SUBTOTAL(9,P146:P148)</f>
        <v>0</v>
      </c>
      <c r="Q149" s="811">
        <f t="shared" si="13"/>
        <v>0</v>
      </c>
      <c r="S149" s="814">
        <f>SUBTOTAL(9,S146:S148)</f>
        <v>0</v>
      </c>
      <c r="T149" s="814">
        <f>SUBTOTAL(9,T146:T148)</f>
        <v>0</v>
      </c>
      <c r="U149" s="814">
        <f>SUBTOTAL(9,U146:U148)</f>
        <v>0</v>
      </c>
      <c r="V149" s="814">
        <f>SUBTOTAL(9,V146:V148)</f>
        <v>0</v>
      </c>
      <c r="W149" s="811">
        <f t="shared" si="14"/>
        <v>0</v>
      </c>
      <c r="Y149" s="814">
        <f>SUBTOTAL(9,Y146:Y148)</f>
        <v>0</v>
      </c>
      <c r="Z149" s="814">
        <f>SUBTOTAL(9,Z146:Z148)</f>
        <v>0</v>
      </c>
      <c r="AA149" s="814">
        <f>SUBTOTAL(9,AA146:AA148)</f>
        <v>0</v>
      </c>
      <c r="AB149" s="814">
        <f>SUBTOTAL(9,AB146:AB148)</f>
        <v>0</v>
      </c>
      <c r="AC149" s="811">
        <f t="shared" si="15"/>
        <v>0</v>
      </c>
    </row>
    <row r="150" spans="2:29" x14ac:dyDescent="0.2">
      <c r="B150" s="815" t="s">
        <v>642</v>
      </c>
      <c r="C150" s="71"/>
      <c r="D150" s="70"/>
      <c r="E150" s="68"/>
      <c r="F150" s="58">
        <v>261</v>
      </c>
      <c r="G150" s="750"/>
      <c r="H150" s="750"/>
      <c r="I150" s="750"/>
      <c r="J150" s="750"/>
      <c r="K150" s="814">
        <f t="shared" si="12"/>
        <v>0</v>
      </c>
      <c r="M150" s="750"/>
      <c r="N150" s="750"/>
      <c r="O150" s="750"/>
      <c r="P150" s="750"/>
      <c r="Q150" s="811">
        <f t="shared" si="13"/>
        <v>0</v>
      </c>
      <c r="S150" s="750"/>
      <c r="T150" s="750"/>
      <c r="U150" s="750"/>
      <c r="V150" s="750"/>
      <c r="W150" s="811">
        <f t="shared" si="14"/>
        <v>0</v>
      </c>
      <c r="Y150" s="750"/>
      <c r="Z150" s="750"/>
      <c r="AA150" s="750"/>
      <c r="AB150" s="750"/>
      <c r="AC150" s="811">
        <f t="shared" si="15"/>
        <v>0</v>
      </c>
    </row>
    <row r="151" spans="2:29" x14ac:dyDescent="0.2">
      <c r="B151" s="815" t="s">
        <v>644</v>
      </c>
      <c r="C151" s="71"/>
      <c r="D151" s="70"/>
      <c r="E151" s="68"/>
      <c r="F151" s="58">
        <v>262</v>
      </c>
      <c r="G151" s="750"/>
      <c r="H151" s="750"/>
      <c r="I151" s="750"/>
      <c r="J151" s="750"/>
      <c r="K151" s="814">
        <f t="shared" si="12"/>
        <v>0</v>
      </c>
      <c r="M151" s="750"/>
      <c r="N151" s="750"/>
      <c r="O151" s="750"/>
      <c r="P151" s="750"/>
      <c r="Q151" s="811">
        <f t="shared" si="13"/>
        <v>0</v>
      </c>
      <c r="S151" s="750"/>
      <c r="T151" s="750"/>
      <c r="U151" s="750"/>
      <c r="V151" s="750"/>
      <c r="W151" s="811">
        <f t="shared" si="14"/>
        <v>0</v>
      </c>
      <c r="Y151" s="750"/>
      <c r="Z151" s="750"/>
      <c r="AA151" s="750"/>
      <c r="AB151" s="750"/>
      <c r="AC151" s="811">
        <f t="shared" si="15"/>
        <v>0</v>
      </c>
    </row>
    <row r="152" spans="2:29" x14ac:dyDescent="0.2">
      <c r="B152" s="815" t="s">
        <v>643</v>
      </c>
      <c r="C152" s="71"/>
      <c r="D152" s="70"/>
      <c r="E152" s="68"/>
      <c r="F152" s="58">
        <v>263</v>
      </c>
      <c r="G152" s="750"/>
      <c r="H152" s="750"/>
      <c r="I152" s="750"/>
      <c r="J152" s="750"/>
      <c r="K152" s="814">
        <f t="shared" si="12"/>
        <v>0</v>
      </c>
      <c r="M152" s="750"/>
      <c r="N152" s="750"/>
      <c r="O152" s="750"/>
      <c r="P152" s="750"/>
      <c r="Q152" s="811">
        <f t="shared" si="13"/>
        <v>0</v>
      </c>
      <c r="S152" s="750"/>
      <c r="T152" s="750"/>
      <c r="U152" s="750"/>
      <c r="V152" s="750"/>
      <c r="W152" s="811">
        <f t="shared" si="14"/>
        <v>0</v>
      </c>
      <c r="Y152" s="750"/>
      <c r="Z152" s="750"/>
      <c r="AA152" s="750"/>
      <c r="AB152" s="750"/>
      <c r="AC152" s="811">
        <f t="shared" si="15"/>
        <v>0</v>
      </c>
    </row>
    <row r="153" spans="2:29" x14ac:dyDescent="0.2">
      <c r="B153" s="813" t="s">
        <v>714</v>
      </c>
      <c r="C153" s="75"/>
      <c r="D153" s="75"/>
      <c r="E153" s="69"/>
      <c r="F153" s="23">
        <v>269</v>
      </c>
      <c r="G153" s="814">
        <f>SUBTOTAL(9,G150:G152)</f>
        <v>0</v>
      </c>
      <c r="H153" s="814">
        <f>SUBTOTAL(9,H150:H152)</f>
        <v>0</v>
      </c>
      <c r="I153" s="814">
        <f>SUBTOTAL(9,I150:I152)</f>
        <v>0</v>
      </c>
      <c r="J153" s="814">
        <f>SUBTOTAL(9,J150:J152)</f>
        <v>0</v>
      </c>
      <c r="K153" s="814">
        <f t="shared" si="12"/>
        <v>0</v>
      </c>
      <c r="M153" s="814">
        <f>SUBTOTAL(9,M150:M152)</f>
        <v>0</v>
      </c>
      <c r="N153" s="814">
        <f>SUBTOTAL(9,N150:N152)</f>
        <v>0</v>
      </c>
      <c r="O153" s="814">
        <f>SUBTOTAL(9,O150:O152)</f>
        <v>0</v>
      </c>
      <c r="P153" s="814">
        <f>SUBTOTAL(9,P150:P152)</f>
        <v>0</v>
      </c>
      <c r="Q153" s="811">
        <f t="shared" si="13"/>
        <v>0</v>
      </c>
      <c r="S153" s="814">
        <f>SUBTOTAL(9,S150:S152)</f>
        <v>0</v>
      </c>
      <c r="T153" s="814">
        <f>SUBTOTAL(9,T150:T152)</f>
        <v>0</v>
      </c>
      <c r="U153" s="814">
        <f>SUBTOTAL(9,U150:U152)</f>
        <v>0</v>
      </c>
      <c r="V153" s="814">
        <f>SUBTOTAL(9,V150:V152)</f>
        <v>0</v>
      </c>
      <c r="W153" s="811">
        <f t="shared" si="14"/>
        <v>0</v>
      </c>
      <c r="Y153" s="814">
        <f>SUBTOTAL(9,Y150:Y152)</f>
        <v>0</v>
      </c>
      <c r="Z153" s="814">
        <f>SUBTOTAL(9,Z150:Z152)</f>
        <v>0</v>
      </c>
      <c r="AA153" s="814">
        <f>SUBTOTAL(9,AA150:AA152)</f>
        <v>0</v>
      </c>
      <c r="AB153" s="814">
        <f>SUBTOTAL(9,AB150:AB152)</f>
        <v>0</v>
      </c>
      <c r="AC153" s="811">
        <f t="shared" si="15"/>
        <v>0</v>
      </c>
    </row>
    <row r="154" spans="2:29" x14ac:dyDescent="0.2">
      <c r="B154" s="813" t="s">
        <v>715</v>
      </c>
      <c r="C154" s="75"/>
      <c r="D154" s="75"/>
      <c r="E154" s="69"/>
      <c r="F154" s="23">
        <v>279</v>
      </c>
      <c r="G154" s="814">
        <f>G149+G153</f>
        <v>0</v>
      </c>
      <c r="H154" s="814">
        <f>H149+H153</f>
        <v>0</v>
      </c>
      <c r="I154" s="814">
        <f>I149+I153</f>
        <v>0</v>
      </c>
      <c r="J154" s="814">
        <f>J149+J153</f>
        <v>0</v>
      </c>
      <c r="K154" s="814">
        <f t="shared" si="12"/>
        <v>0</v>
      </c>
      <c r="M154" s="814">
        <f>M149+M153</f>
        <v>0</v>
      </c>
      <c r="N154" s="814">
        <f>N149+N153</f>
        <v>0</v>
      </c>
      <c r="O154" s="814">
        <f>O149+O153</f>
        <v>0</v>
      </c>
      <c r="P154" s="814">
        <f>P149+P153</f>
        <v>0</v>
      </c>
      <c r="Q154" s="811">
        <f t="shared" si="13"/>
        <v>0</v>
      </c>
      <c r="S154" s="814">
        <f>S149+S153</f>
        <v>0</v>
      </c>
      <c r="T154" s="814">
        <f>T149+T153</f>
        <v>0</v>
      </c>
      <c r="U154" s="814">
        <f>U149+U153</f>
        <v>0</v>
      </c>
      <c r="V154" s="814">
        <f>V149+V153</f>
        <v>0</v>
      </c>
      <c r="W154" s="811">
        <f t="shared" si="14"/>
        <v>0</v>
      </c>
      <c r="Y154" s="814">
        <f>Y149+Y153</f>
        <v>0</v>
      </c>
      <c r="Z154" s="814">
        <f>Z149+Z153</f>
        <v>0</v>
      </c>
      <c r="AA154" s="814">
        <f>AA149+AA153</f>
        <v>0</v>
      </c>
      <c r="AB154" s="814">
        <f>AB149+AB153</f>
        <v>0</v>
      </c>
      <c r="AC154" s="811">
        <f t="shared" si="15"/>
        <v>0</v>
      </c>
    </row>
    <row r="155" spans="2:29" x14ac:dyDescent="0.2">
      <c r="B155" s="82" t="s">
        <v>716</v>
      </c>
      <c r="C155" s="75"/>
      <c r="D155" s="75"/>
      <c r="E155" s="69"/>
      <c r="F155" s="23">
        <v>289</v>
      </c>
      <c r="G155" s="608">
        <f>G145+G154</f>
        <v>0</v>
      </c>
      <c r="H155" s="608">
        <f>H145+H154</f>
        <v>0</v>
      </c>
      <c r="I155" s="608">
        <f>I145+I154</f>
        <v>0</v>
      </c>
      <c r="J155" s="608">
        <f>J145+J154</f>
        <v>0</v>
      </c>
      <c r="K155" s="608">
        <f t="shared" si="12"/>
        <v>0</v>
      </c>
      <c r="L155" s="19"/>
      <c r="M155" s="608">
        <f>M145+M154</f>
        <v>0</v>
      </c>
      <c r="N155" s="608">
        <f>N145+N154</f>
        <v>0</v>
      </c>
      <c r="O155" s="608">
        <f>O145+O154</f>
        <v>0</v>
      </c>
      <c r="P155" s="608">
        <f>P145+P154</f>
        <v>0</v>
      </c>
      <c r="Q155" s="608">
        <f t="shared" si="13"/>
        <v>0</v>
      </c>
      <c r="R155" s="19"/>
      <c r="S155" s="608">
        <f>S145+S154</f>
        <v>0</v>
      </c>
      <c r="T155" s="608">
        <f>T145+T154</f>
        <v>0</v>
      </c>
      <c r="U155" s="608">
        <f>U145+U154</f>
        <v>0</v>
      </c>
      <c r="V155" s="608">
        <f>V145+V154</f>
        <v>0</v>
      </c>
      <c r="W155" s="608">
        <f t="shared" si="14"/>
        <v>0</v>
      </c>
      <c r="X155" s="19"/>
      <c r="Y155" s="608">
        <f>Y145+Y154</f>
        <v>0</v>
      </c>
      <c r="Z155" s="608">
        <f>Z145+Z154</f>
        <v>0</v>
      </c>
      <c r="AA155" s="608">
        <f>AA145+AA154</f>
        <v>0</v>
      </c>
      <c r="AB155" s="608">
        <f>AB145+AB154</f>
        <v>0</v>
      </c>
      <c r="AC155" s="608">
        <f t="shared" si="15"/>
        <v>0</v>
      </c>
    </row>
    <row r="157" spans="2:29" x14ac:dyDescent="0.2">
      <c r="B157" s="19" t="s">
        <v>865</v>
      </c>
      <c r="C157"/>
      <c r="F157"/>
      <c r="M157"/>
    </row>
    <row r="158" spans="2:29" x14ac:dyDescent="0.2">
      <c r="B158" s="810" t="s">
        <v>854</v>
      </c>
      <c r="C158" s="71"/>
      <c r="D158" s="70"/>
      <c r="E158" s="68"/>
      <c r="F158" s="58">
        <v>291</v>
      </c>
      <c r="G158" s="811">
        <f>SUBTOTAL(9,G159:G170)</f>
        <v>0</v>
      </c>
      <c r="H158" s="811">
        <f>SUBTOTAL(9,H159:H170)</f>
        <v>0</v>
      </c>
      <c r="I158" s="811">
        <f>SUBTOTAL(9,I159:I170)</f>
        <v>0</v>
      </c>
      <c r="J158" s="811">
        <f>SUBTOTAL(9,J159:J170)</f>
        <v>0</v>
      </c>
      <c r="K158" s="814">
        <f t="shared" ref="K158:K191" si="16">SUM(G158:J158)</f>
        <v>0</v>
      </c>
      <c r="M158" s="811">
        <f>SUBTOTAL(9,M159:M170)</f>
        <v>0</v>
      </c>
      <c r="N158" s="811">
        <f>SUBTOTAL(9,N159:N170)</f>
        <v>0</v>
      </c>
      <c r="O158" s="811">
        <f>SUBTOTAL(9,O159:O170)</f>
        <v>0</v>
      </c>
      <c r="P158" s="811">
        <f>SUBTOTAL(9,P159:P170)</f>
        <v>0</v>
      </c>
      <c r="Q158" s="811">
        <f t="shared" ref="Q158:Q192" si="17">SUM(M158:P158)</f>
        <v>0</v>
      </c>
      <c r="S158" s="811">
        <f>SUBTOTAL(9,S159:S170)</f>
        <v>0</v>
      </c>
      <c r="T158" s="811">
        <f>SUBTOTAL(9,T159:T170)</f>
        <v>0</v>
      </c>
      <c r="U158" s="811">
        <f>SUBTOTAL(9,U159:U170)</f>
        <v>0</v>
      </c>
      <c r="V158" s="811">
        <f>SUBTOTAL(9,V159:V170)</f>
        <v>0</v>
      </c>
      <c r="W158" s="811">
        <f t="shared" ref="W158:W192" si="18">SUM(S158:V158)</f>
        <v>0</v>
      </c>
      <c r="Y158" s="811">
        <f>SUBTOTAL(9,Y159:Y170)</f>
        <v>0</v>
      </c>
      <c r="Z158" s="811">
        <f>SUBTOTAL(9,Z159:Z170)</f>
        <v>0</v>
      </c>
      <c r="AA158" s="811">
        <f>SUBTOTAL(9,AA159:AA170)</f>
        <v>0</v>
      </c>
      <c r="AB158" s="811">
        <f>SUBTOTAL(9,AB159:AB170)</f>
        <v>0</v>
      </c>
      <c r="AC158" s="811">
        <f t="shared" ref="AC158:AC192" si="19">SUM(Y158:AB158)</f>
        <v>0</v>
      </c>
    </row>
    <row r="159" spans="2:29" x14ac:dyDescent="0.2">
      <c r="B159" s="77" t="s">
        <v>1252</v>
      </c>
      <c r="C159" s="71"/>
      <c r="D159" s="70"/>
      <c r="E159" s="68"/>
      <c r="F159" s="58">
        <v>292</v>
      </c>
      <c r="G159" s="750"/>
      <c r="H159" s="750"/>
      <c r="I159" s="750"/>
      <c r="J159" s="750"/>
      <c r="K159" s="814">
        <f t="shared" si="16"/>
        <v>0</v>
      </c>
      <c r="M159" s="750"/>
      <c r="N159" s="750"/>
      <c r="O159" s="750"/>
      <c r="P159" s="750"/>
      <c r="Q159" s="811">
        <f t="shared" si="17"/>
        <v>0</v>
      </c>
      <c r="S159" s="750"/>
      <c r="T159" s="750"/>
      <c r="U159" s="750"/>
      <c r="V159" s="750"/>
      <c r="W159" s="811">
        <f t="shared" si="18"/>
        <v>0</v>
      </c>
      <c r="Y159" s="750"/>
      <c r="Z159" s="750"/>
      <c r="AA159" s="750"/>
      <c r="AB159" s="750"/>
      <c r="AC159" s="811">
        <f t="shared" si="19"/>
        <v>0</v>
      </c>
    </row>
    <row r="160" spans="2:29" x14ac:dyDescent="0.2">
      <c r="B160" s="77" t="s">
        <v>1253</v>
      </c>
      <c r="C160" s="71"/>
      <c r="D160" s="70"/>
      <c r="E160" s="68"/>
      <c r="F160" s="58">
        <v>293</v>
      </c>
      <c r="G160" s="750"/>
      <c r="H160" s="750"/>
      <c r="I160" s="750"/>
      <c r="J160" s="750"/>
      <c r="K160" s="814">
        <f t="shared" si="16"/>
        <v>0</v>
      </c>
      <c r="M160" s="750"/>
      <c r="N160" s="750"/>
      <c r="O160" s="750"/>
      <c r="P160" s="750"/>
      <c r="Q160" s="811">
        <f t="shared" si="17"/>
        <v>0</v>
      </c>
      <c r="S160" s="750"/>
      <c r="T160" s="750"/>
      <c r="U160" s="750"/>
      <c r="V160" s="750"/>
      <c r="W160" s="811">
        <f t="shared" si="18"/>
        <v>0</v>
      </c>
      <c r="Y160" s="750"/>
      <c r="Z160" s="750"/>
      <c r="AA160" s="750"/>
      <c r="AB160" s="750"/>
      <c r="AC160" s="811">
        <f t="shared" si="19"/>
        <v>0</v>
      </c>
    </row>
    <row r="161" spans="2:29" x14ac:dyDescent="0.2">
      <c r="B161" s="77" t="s">
        <v>1254</v>
      </c>
      <c r="C161" s="71"/>
      <c r="D161" s="70"/>
      <c r="E161" s="68"/>
      <c r="F161" s="58">
        <v>294</v>
      </c>
      <c r="G161" s="750"/>
      <c r="H161" s="750"/>
      <c r="I161" s="750"/>
      <c r="J161" s="750"/>
      <c r="K161" s="814">
        <f t="shared" si="16"/>
        <v>0</v>
      </c>
      <c r="M161" s="750"/>
      <c r="N161" s="750"/>
      <c r="O161" s="750"/>
      <c r="P161" s="750"/>
      <c r="Q161" s="811">
        <f t="shared" si="17"/>
        <v>0</v>
      </c>
      <c r="S161" s="750"/>
      <c r="T161" s="750"/>
      <c r="U161" s="750"/>
      <c r="V161" s="750"/>
      <c r="W161" s="811">
        <f t="shared" si="18"/>
        <v>0</v>
      </c>
      <c r="Y161" s="750"/>
      <c r="Z161" s="750"/>
      <c r="AA161" s="750"/>
      <c r="AB161" s="750"/>
      <c r="AC161" s="811">
        <f t="shared" si="19"/>
        <v>0</v>
      </c>
    </row>
    <row r="162" spans="2:29" x14ac:dyDescent="0.2">
      <c r="B162" s="77" t="s">
        <v>1255</v>
      </c>
      <c r="C162" s="71"/>
      <c r="D162" s="70"/>
      <c r="E162" s="68"/>
      <c r="F162" s="58">
        <v>295</v>
      </c>
      <c r="G162" s="750"/>
      <c r="H162" s="750"/>
      <c r="I162" s="750"/>
      <c r="J162" s="750"/>
      <c r="K162" s="814">
        <f t="shared" si="16"/>
        <v>0</v>
      </c>
      <c r="M162" s="750"/>
      <c r="N162" s="750"/>
      <c r="O162" s="750"/>
      <c r="P162" s="750"/>
      <c r="Q162" s="811">
        <f t="shared" si="17"/>
        <v>0</v>
      </c>
      <c r="S162" s="750"/>
      <c r="T162" s="750"/>
      <c r="U162" s="750"/>
      <c r="V162" s="750"/>
      <c r="W162" s="811">
        <f t="shared" si="18"/>
        <v>0</v>
      </c>
      <c r="Y162" s="750"/>
      <c r="Z162" s="750"/>
      <c r="AA162" s="750"/>
      <c r="AB162" s="750"/>
      <c r="AC162" s="811">
        <f t="shared" si="19"/>
        <v>0</v>
      </c>
    </row>
    <row r="163" spans="2:29" x14ac:dyDescent="0.2">
      <c r="B163" s="77" t="s">
        <v>1256</v>
      </c>
      <c r="C163" s="71"/>
      <c r="D163" s="70"/>
      <c r="E163" s="68"/>
      <c r="F163" s="58">
        <v>296</v>
      </c>
      <c r="G163" s="750"/>
      <c r="H163" s="750"/>
      <c r="I163" s="750"/>
      <c r="J163" s="750"/>
      <c r="K163" s="814">
        <f t="shared" si="16"/>
        <v>0</v>
      </c>
      <c r="M163" s="750"/>
      <c r="N163" s="750"/>
      <c r="O163" s="750"/>
      <c r="P163" s="750"/>
      <c r="Q163" s="811">
        <f t="shared" si="17"/>
        <v>0</v>
      </c>
      <c r="S163" s="750"/>
      <c r="T163" s="750"/>
      <c r="U163" s="750"/>
      <c r="V163" s="750"/>
      <c r="W163" s="811">
        <f t="shared" si="18"/>
        <v>0</v>
      </c>
      <c r="Y163" s="750"/>
      <c r="Z163" s="750"/>
      <c r="AA163" s="750"/>
      <c r="AB163" s="750"/>
      <c r="AC163" s="811">
        <f t="shared" si="19"/>
        <v>0</v>
      </c>
    </row>
    <row r="164" spans="2:29" x14ac:dyDescent="0.2">
      <c r="B164" s="77" t="s">
        <v>1257</v>
      </c>
      <c r="C164" s="71"/>
      <c r="D164" s="70"/>
      <c r="E164" s="68"/>
      <c r="F164" s="58">
        <v>297</v>
      </c>
      <c r="G164" s="750"/>
      <c r="H164" s="750"/>
      <c r="I164" s="750"/>
      <c r="J164" s="750"/>
      <c r="K164" s="814">
        <f t="shared" si="16"/>
        <v>0</v>
      </c>
      <c r="M164" s="750"/>
      <c r="N164" s="750"/>
      <c r="O164" s="750"/>
      <c r="P164" s="750"/>
      <c r="Q164" s="811">
        <f t="shared" si="17"/>
        <v>0</v>
      </c>
      <c r="S164" s="750"/>
      <c r="T164" s="750"/>
      <c r="U164" s="750"/>
      <c r="V164" s="750"/>
      <c r="W164" s="811">
        <f t="shared" si="18"/>
        <v>0</v>
      </c>
      <c r="Y164" s="750"/>
      <c r="Z164" s="750"/>
      <c r="AA164" s="750"/>
      <c r="AB164" s="750"/>
      <c r="AC164" s="811">
        <f t="shared" si="19"/>
        <v>0</v>
      </c>
    </row>
    <row r="165" spans="2:29" x14ac:dyDescent="0.2">
      <c r="B165" s="77" t="s">
        <v>1258</v>
      </c>
      <c r="C165" s="71"/>
      <c r="D165" s="70"/>
      <c r="E165" s="68"/>
      <c r="F165" s="58">
        <v>298</v>
      </c>
      <c r="G165" s="750"/>
      <c r="H165" s="750"/>
      <c r="I165" s="750"/>
      <c r="J165" s="750"/>
      <c r="K165" s="814">
        <f t="shared" si="16"/>
        <v>0</v>
      </c>
      <c r="M165" s="750"/>
      <c r="N165" s="750"/>
      <c r="O165" s="750"/>
      <c r="P165" s="750"/>
      <c r="Q165" s="811">
        <f t="shared" si="17"/>
        <v>0</v>
      </c>
      <c r="S165" s="750"/>
      <c r="T165" s="750"/>
      <c r="U165" s="750"/>
      <c r="V165" s="750"/>
      <c r="W165" s="811">
        <f t="shared" si="18"/>
        <v>0</v>
      </c>
      <c r="Y165" s="750"/>
      <c r="Z165" s="750"/>
      <c r="AA165" s="750"/>
      <c r="AB165" s="750"/>
      <c r="AC165" s="811">
        <f t="shared" si="19"/>
        <v>0</v>
      </c>
    </row>
    <row r="166" spans="2:29" x14ac:dyDescent="0.2">
      <c r="B166" s="77" t="s">
        <v>1259</v>
      </c>
      <c r="C166" s="71"/>
      <c r="D166" s="70"/>
      <c r="E166" s="68"/>
      <c r="F166" s="58">
        <v>299</v>
      </c>
      <c r="G166" s="750"/>
      <c r="H166" s="750"/>
      <c r="I166" s="750"/>
      <c r="J166" s="750"/>
      <c r="K166" s="814">
        <f t="shared" si="16"/>
        <v>0</v>
      </c>
      <c r="M166" s="750"/>
      <c r="N166" s="750"/>
      <c r="O166" s="750"/>
      <c r="P166" s="750"/>
      <c r="Q166" s="811">
        <f t="shared" si="17"/>
        <v>0</v>
      </c>
      <c r="S166" s="750"/>
      <c r="T166" s="750"/>
      <c r="U166" s="750"/>
      <c r="V166" s="750"/>
      <c r="W166" s="811">
        <f t="shared" si="18"/>
        <v>0</v>
      </c>
      <c r="Y166" s="750"/>
      <c r="Z166" s="750"/>
      <c r="AA166" s="750"/>
      <c r="AB166" s="750"/>
      <c r="AC166" s="811">
        <f t="shared" si="19"/>
        <v>0</v>
      </c>
    </row>
    <row r="167" spans="2:29" x14ac:dyDescent="0.2">
      <c r="B167" s="77" t="s">
        <v>1260</v>
      </c>
      <c r="C167" s="71"/>
      <c r="D167" s="70"/>
      <c r="E167" s="68"/>
      <c r="F167" s="58">
        <v>300</v>
      </c>
      <c r="G167" s="750"/>
      <c r="H167" s="750"/>
      <c r="I167" s="750"/>
      <c r="J167" s="750"/>
      <c r="K167" s="814">
        <f t="shared" si="16"/>
        <v>0</v>
      </c>
      <c r="M167" s="750"/>
      <c r="N167" s="750"/>
      <c r="O167" s="750"/>
      <c r="P167" s="750"/>
      <c r="Q167" s="811">
        <f t="shared" si="17"/>
        <v>0</v>
      </c>
      <c r="S167" s="750"/>
      <c r="T167" s="750"/>
      <c r="U167" s="750"/>
      <c r="V167" s="750"/>
      <c r="W167" s="811">
        <f t="shared" si="18"/>
        <v>0</v>
      </c>
      <c r="Y167" s="750"/>
      <c r="Z167" s="750"/>
      <c r="AA167" s="750"/>
      <c r="AB167" s="750"/>
      <c r="AC167" s="811">
        <f t="shared" si="19"/>
        <v>0</v>
      </c>
    </row>
    <row r="168" spans="2:29" x14ac:dyDescent="0.2">
      <c r="B168" s="77" t="s">
        <v>1261</v>
      </c>
      <c r="C168" s="71"/>
      <c r="D168" s="70"/>
      <c r="E168" s="68"/>
      <c r="F168" s="58">
        <v>301</v>
      </c>
      <c r="G168" s="750"/>
      <c r="H168" s="750"/>
      <c r="I168" s="750"/>
      <c r="J168" s="750"/>
      <c r="K168" s="814">
        <f t="shared" si="16"/>
        <v>0</v>
      </c>
      <c r="M168" s="750"/>
      <c r="N168" s="750"/>
      <c r="O168" s="750"/>
      <c r="P168" s="750"/>
      <c r="Q168" s="811">
        <f t="shared" si="17"/>
        <v>0</v>
      </c>
      <c r="S168" s="750"/>
      <c r="T168" s="750"/>
      <c r="U168" s="750"/>
      <c r="V168" s="750"/>
      <c r="W168" s="811">
        <f t="shared" si="18"/>
        <v>0</v>
      </c>
      <c r="Y168" s="750"/>
      <c r="Z168" s="750"/>
      <c r="AA168" s="750"/>
      <c r="AB168" s="750"/>
      <c r="AC168" s="811">
        <f t="shared" si="19"/>
        <v>0</v>
      </c>
    </row>
    <row r="169" spans="2:29" x14ac:dyDescent="0.2">
      <c r="B169" s="77" t="s">
        <v>1262</v>
      </c>
      <c r="C169" s="71"/>
      <c r="D169" s="70"/>
      <c r="E169" s="68"/>
      <c r="F169" s="58">
        <v>302</v>
      </c>
      <c r="G169" s="750"/>
      <c r="H169" s="750"/>
      <c r="I169" s="750"/>
      <c r="J169" s="750"/>
      <c r="K169" s="814">
        <f t="shared" si="16"/>
        <v>0</v>
      </c>
      <c r="M169" s="750"/>
      <c r="N169" s="750"/>
      <c r="O169" s="750"/>
      <c r="P169" s="750"/>
      <c r="Q169" s="811">
        <f t="shared" si="17"/>
        <v>0</v>
      </c>
      <c r="S169" s="750"/>
      <c r="T169" s="750"/>
      <c r="U169" s="750"/>
      <c r="V169" s="750"/>
      <c r="W169" s="811">
        <f t="shared" si="18"/>
        <v>0</v>
      </c>
      <c r="Y169" s="750"/>
      <c r="Z169" s="750"/>
      <c r="AA169" s="750"/>
      <c r="AB169" s="750"/>
      <c r="AC169" s="811">
        <f t="shared" si="19"/>
        <v>0</v>
      </c>
    </row>
    <row r="170" spans="2:29" x14ac:dyDescent="0.2">
      <c r="B170" s="77" t="s">
        <v>1263</v>
      </c>
      <c r="C170" s="71"/>
      <c r="D170" s="70"/>
      <c r="E170" s="68"/>
      <c r="F170" s="58">
        <v>303</v>
      </c>
      <c r="G170" s="750"/>
      <c r="H170" s="750"/>
      <c r="I170" s="750"/>
      <c r="J170" s="750"/>
      <c r="K170" s="814">
        <f t="shared" si="16"/>
        <v>0</v>
      </c>
      <c r="M170" s="750"/>
      <c r="N170" s="750"/>
      <c r="O170" s="750"/>
      <c r="P170" s="750"/>
      <c r="Q170" s="811">
        <f t="shared" si="17"/>
        <v>0</v>
      </c>
      <c r="S170" s="750"/>
      <c r="T170" s="750"/>
      <c r="U170" s="750"/>
      <c r="V170" s="750"/>
      <c r="W170" s="811">
        <f t="shared" si="18"/>
        <v>0</v>
      </c>
      <c r="Y170" s="750"/>
      <c r="Z170" s="750"/>
      <c r="AA170" s="750"/>
      <c r="AB170" s="750"/>
      <c r="AC170" s="811">
        <f t="shared" si="19"/>
        <v>0</v>
      </c>
    </row>
    <row r="171" spans="2:29" x14ac:dyDescent="0.2">
      <c r="B171" s="810" t="s">
        <v>1349</v>
      </c>
      <c r="C171" s="71"/>
      <c r="D171" s="70"/>
      <c r="E171" s="68"/>
      <c r="F171" s="58">
        <v>304</v>
      </c>
      <c r="G171" s="750"/>
      <c r="H171" s="750"/>
      <c r="I171" s="750"/>
      <c r="J171" s="750"/>
      <c r="K171" s="814">
        <f t="shared" si="16"/>
        <v>0</v>
      </c>
      <c r="M171" s="750"/>
      <c r="N171" s="750"/>
      <c r="O171" s="750"/>
      <c r="P171" s="750"/>
      <c r="Q171" s="811">
        <f t="shared" si="17"/>
        <v>0</v>
      </c>
      <c r="S171" s="750"/>
      <c r="T171" s="750"/>
      <c r="U171" s="750"/>
      <c r="V171" s="750"/>
      <c r="W171" s="811">
        <f t="shared" si="18"/>
        <v>0</v>
      </c>
      <c r="Y171" s="750"/>
      <c r="Z171" s="750"/>
      <c r="AA171" s="750"/>
      <c r="AB171" s="750"/>
      <c r="AC171" s="811">
        <f t="shared" si="19"/>
        <v>0</v>
      </c>
    </row>
    <row r="172" spans="2:29" x14ac:dyDescent="0.2">
      <c r="B172" s="810" t="s">
        <v>850</v>
      </c>
      <c r="C172" s="71"/>
      <c r="D172" s="70"/>
      <c r="E172" s="68"/>
      <c r="F172" s="58">
        <v>305</v>
      </c>
      <c r="G172" s="750"/>
      <c r="H172" s="750"/>
      <c r="I172" s="750"/>
      <c r="J172" s="750"/>
      <c r="K172" s="814">
        <f t="shared" si="16"/>
        <v>0</v>
      </c>
      <c r="M172" s="750"/>
      <c r="N172" s="750"/>
      <c r="O172" s="750"/>
      <c r="P172" s="750"/>
      <c r="Q172" s="811">
        <f t="shared" si="17"/>
        <v>0</v>
      </c>
      <c r="S172" s="750"/>
      <c r="T172" s="750"/>
      <c r="U172" s="750"/>
      <c r="V172" s="750"/>
      <c r="W172" s="811">
        <f t="shared" si="18"/>
        <v>0</v>
      </c>
      <c r="Y172" s="750"/>
      <c r="Z172" s="750"/>
      <c r="AA172" s="750"/>
      <c r="AB172" s="750"/>
      <c r="AC172" s="811">
        <f t="shared" si="19"/>
        <v>0</v>
      </c>
    </row>
    <row r="173" spans="2:29" x14ac:dyDescent="0.2">
      <c r="B173" s="810" t="s">
        <v>1365</v>
      </c>
      <c r="C173" s="71"/>
      <c r="D173" s="70"/>
      <c r="E173" s="68"/>
      <c r="F173" s="58">
        <v>306</v>
      </c>
      <c r="G173" s="750"/>
      <c r="H173" s="750"/>
      <c r="I173" s="750"/>
      <c r="J173" s="750"/>
      <c r="K173" s="814">
        <f t="shared" si="16"/>
        <v>0</v>
      </c>
      <c r="M173" s="750"/>
      <c r="N173" s="750"/>
      <c r="O173" s="750"/>
      <c r="P173" s="750"/>
      <c r="Q173" s="811">
        <f t="shared" si="17"/>
        <v>0</v>
      </c>
      <c r="S173" s="750"/>
      <c r="T173" s="750"/>
      <c r="U173" s="750"/>
      <c r="V173" s="750"/>
      <c r="W173" s="811">
        <f t="shared" si="18"/>
        <v>0</v>
      </c>
      <c r="Y173" s="750"/>
      <c r="Z173" s="750"/>
      <c r="AA173" s="750"/>
      <c r="AB173" s="750"/>
      <c r="AC173" s="811">
        <f t="shared" si="19"/>
        <v>0</v>
      </c>
    </row>
    <row r="174" spans="2:29" x14ac:dyDescent="0.2">
      <c r="B174" s="810" t="s">
        <v>1366</v>
      </c>
      <c r="C174" s="71"/>
      <c r="D174" s="70"/>
      <c r="E174" s="68"/>
      <c r="F174" s="58">
        <v>307</v>
      </c>
      <c r="G174" s="750"/>
      <c r="H174" s="750"/>
      <c r="I174" s="750"/>
      <c r="J174" s="750"/>
      <c r="K174" s="814">
        <f t="shared" si="16"/>
        <v>0</v>
      </c>
      <c r="M174" s="750"/>
      <c r="N174" s="750"/>
      <c r="O174" s="750"/>
      <c r="P174" s="750"/>
      <c r="Q174" s="811">
        <f t="shared" si="17"/>
        <v>0</v>
      </c>
      <c r="S174" s="750"/>
      <c r="T174" s="750"/>
      <c r="U174" s="750"/>
      <c r="V174" s="750"/>
      <c r="W174" s="811">
        <f t="shared" si="18"/>
        <v>0</v>
      </c>
      <c r="Y174" s="750"/>
      <c r="Z174" s="750"/>
      <c r="AA174" s="750"/>
      <c r="AB174" s="750"/>
      <c r="AC174" s="811">
        <f t="shared" si="19"/>
        <v>0</v>
      </c>
    </row>
    <row r="175" spans="2:29" x14ac:dyDescent="0.2">
      <c r="B175" s="810" t="s">
        <v>1367</v>
      </c>
      <c r="C175" s="71"/>
      <c r="D175" s="70"/>
      <c r="E175" s="68"/>
      <c r="F175" s="58">
        <v>308</v>
      </c>
      <c r="G175" s="750"/>
      <c r="H175" s="750"/>
      <c r="I175" s="750"/>
      <c r="J175" s="750"/>
      <c r="K175" s="814">
        <f t="shared" si="16"/>
        <v>0</v>
      </c>
      <c r="M175" s="750"/>
      <c r="N175" s="750"/>
      <c r="O175" s="750"/>
      <c r="P175" s="750"/>
      <c r="Q175" s="811">
        <f t="shared" si="17"/>
        <v>0</v>
      </c>
      <c r="S175" s="750"/>
      <c r="T175" s="750"/>
      <c r="U175" s="750"/>
      <c r="V175" s="750"/>
      <c r="W175" s="811">
        <f t="shared" si="18"/>
        <v>0</v>
      </c>
      <c r="Y175" s="750"/>
      <c r="Z175" s="750"/>
      <c r="AA175" s="750"/>
      <c r="AB175" s="750"/>
      <c r="AC175" s="811">
        <f t="shared" si="19"/>
        <v>0</v>
      </c>
    </row>
    <row r="176" spans="2:29" x14ac:dyDescent="0.2">
      <c r="B176" s="810" t="s">
        <v>1368</v>
      </c>
      <c r="C176" s="71"/>
      <c r="D176" s="70"/>
      <c r="E176" s="68"/>
      <c r="F176" s="58">
        <v>309</v>
      </c>
      <c r="G176" s="750"/>
      <c r="H176" s="750"/>
      <c r="I176" s="750"/>
      <c r="J176" s="750"/>
      <c r="K176" s="814">
        <f t="shared" si="16"/>
        <v>0</v>
      </c>
      <c r="M176" s="750"/>
      <c r="N176" s="750"/>
      <c r="O176" s="750"/>
      <c r="P176" s="750"/>
      <c r="Q176" s="811">
        <f t="shared" si="17"/>
        <v>0</v>
      </c>
      <c r="S176" s="750"/>
      <c r="T176" s="750"/>
      <c r="U176" s="750"/>
      <c r="V176" s="750"/>
      <c r="W176" s="811">
        <f t="shared" si="18"/>
        <v>0</v>
      </c>
      <c r="Y176" s="750"/>
      <c r="Z176" s="750"/>
      <c r="AA176" s="750"/>
      <c r="AB176" s="750"/>
      <c r="AC176" s="811">
        <f t="shared" si="19"/>
        <v>0</v>
      </c>
    </row>
    <row r="177" spans="2:29" x14ac:dyDescent="0.2">
      <c r="B177" s="810" t="s">
        <v>1369</v>
      </c>
      <c r="C177" s="71"/>
      <c r="D177" s="70"/>
      <c r="E177" s="68"/>
      <c r="F177" s="58">
        <v>310</v>
      </c>
      <c r="G177" s="750"/>
      <c r="H177" s="750"/>
      <c r="I177" s="750"/>
      <c r="J177" s="750"/>
      <c r="K177" s="814">
        <f t="shared" si="16"/>
        <v>0</v>
      </c>
      <c r="M177" s="750"/>
      <c r="N177" s="750"/>
      <c r="O177" s="750"/>
      <c r="P177" s="750"/>
      <c r="Q177" s="811">
        <f t="shared" si="17"/>
        <v>0</v>
      </c>
      <c r="S177" s="750"/>
      <c r="T177" s="750"/>
      <c r="U177" s="750"/>
      <c r="V177" s="750"/>
      <c r="W177" s="811">
        <f t="shared" si="18"/>
        <v>0</v>
      </c>
      <c r="Y177" s="750"/>
      <c r="Z177" s="750"/>
      <c r="AA177" s="750"/>
      <c r="AB177" s="750"/>
      <c r="AC177" s="811">
        <f t="shared" si="19"/>
        <v>0</v>
      </c>
    </row>
    <row r="178" spans="2:29" x14ac:dyDescent="0.2">
      <c r="B178" s="810" t="s">
        <v>1370</v>
      </c>
      <c r="C178" s="71"/>
      <c r="D178" s="70"/>
      <c r="E178" s="68"/>
      <c r="F178" s="58">
        <v>311</v>
      </c>
      <c r="G178" s="750"/>
      <c r="H178" s="750"/>
      <c r="I178" s="750"/>
      <c r="J178" s="750"/>
      <c r="K178" s="814">
        <f t="shared" si="16"/>
        <v>0</v>
      </c>
      <c r="M178" s="750"/>
      <c r="N178" s="750"/>
      <c r="O178" s="750"/>
      <c r="P178" s="750"/>
      <c r="Q178" s="811">
        <f t="shared" si="17"/>
        <v>0</v>
      </c>
      <c r="S178" s="750"/>
      <c r="T178" s="750"/>
      <c r="U178" s="750"/>
      <c r="V178" s="750"/>
      <c r="W178" s="811">
        <f t="shared" si="18"/>
        <v>0</v>
      </c>
      <c r="Y178" s="750"/>
      <c r="Z178" s="750"/>
      <c r="AA178" s="750"/>
      <c r="AB178" s="750"/>
      <c r="AC178" s="811">
        <f t="shared" si="19"/>
        <v>0</v>
      </c>
    </row>
    <row r="179" spans="2:29" x14ac:dyDescent="0.2">
      <c r="B179" s="810" t="s">
        <v>1373</v>
      </c>
      <c r="C179" s="71"/>
      <c r="D179" s="70"/>
      <c r="E179" s="68"/>
      <c r="F179" s="58">
        <v>312</v>
      </c>
      <c r="G179" s="750"/>
      <c r="H179" s="750"/>
      <c r="I179" s="750"/>
      <c r="J179" s="750"/>
      <c r="K179" s="814">
        <f t="shared" si="16"/>
        <v>0</v>
      </c>
      <c r="M179" s="750"/>
      <c r="N179" s="750"/>
      <c r="O179" s="750"/>
      <c r="P179" s="750"/>
      <c r="Q179" s="811">
        <f t="shared" si="17"/>
        <v>0</v>
      </c>
      <c r="S179" s="750"/>
      <c r="T179" s="750"/>
      <c r="U179" s="750"/>
      <c r="V179" s="750"/>
      <c r="W179" s="811">
        <f t="shared" si="18"/>
        <v>0</v>
      </c>
      <c r="Y179" s="750"/>
      <c r="Z179" s="750"/>
      <c r="AA179" s="750"/>
      <c r="AB179" s="750"/>
      <c r="AC179" s="811">
        <f t="shared" si="19"/>
        <v>0</v>
      </c>
    </row>
    <row r="180" spans="2:29" x14ac:dyDescent="0.2">
      <c r="B180" s="810" t="s">
        <v>1374</v>
      </c>
      <c r="C180" s="71"/>
      <c r="D180" s="70"/>
      <c r="E180" s="68"/>
      <c r="F180" s="58">
        <v>313</v>
      </c>
      <c r="G180" s="750"/>
      <c r="H180" s="750"/>
      <c r="I180" s="750"/>
      <c r="J180" s="750"/>
      <c r="K180" s="814">
        <f t="shared" si="16"/>
        <v>0</v>
      </c>
      <c r="M180" s="750"/>
      <c r="N180" s="750"/>
      <c r="O180" s="750"/>
      <c r="P180" s="750"/>
      <c r="Q180" s="811">
        <f t="shared" si="17"/>
        <v>0</v>
      </c>
      <c r="S180" s="750"/>
      <c r="T180" s="750"/>
      <c r="U180" s="750"/>
      <c r="V180" s="750"/>
      <c r="W180" s="811">
        <f t="shared" si="18"/>
        <v>0</v>
      </c>
      <c r="Y180" s="750"/>
      <c r="Z180" s="750"/>
      <c r="AA180" s="750"/>
      <c r="AB180" s="750"/>
      <c r="AC180" s="811">
        <f t="shared" si="19"/>
        <v>0</v>
      </c>
    </row>
    <row r="181" spans="2:29" x14ac:dyDescent="0.2">
      <c r="B181" s="812" t="s">
        <v>848</v>
      </c>
      <c r="C181" s="79"/>
      <c r="D181" s="80"/>
      <c r="E181" s="81"/>
      <c r="F181" s="58">
        <v>314</v>
      </c>
      <c r="G181" s="750"/>
      <c r="H181" s="750"/>
      <c r="I181" s="750"/>
      <c r="J181" s="750"/>
      <c r="K181" s="814">
        <f t="shared" si="16"/>
        <v>0</v>
      </c>
      <c r="M181" s="750"/>
      <c r="N181" s="750"/>
      <c r="O181" s="750"/>
      <c r="P181" s="750"/>
      <c r="Q181" s="811">
        <f t="shared" si="17"/>
        <v>0</v>
      </c>
      <c r="S181" s="750"/>
      <c r="T181" s="750"/>
      <c r="U181" s="750"/>
      <c r="V181" s="750"/>
      <c r="W181" s="811">
        <f t="shared" si="18"/>
        <v>0</v>
      </c>
      <c r="Y181" s="750"/>
      <c r="Z181" s="750"/>
      <c r="AA181" s="750"/>
      <c r="AB181" s="750"/>
      <c r="AC181" s="811">
        <f t="shared" si="19"/>
        <v>0</v>
      </c>
    </row>
    <row r="182" spans="2:29" x14ac:dyDescent="0.2">
      <c r="B182" s="813" t="s">
        <v>853</v>
      </c>
      <c r="C182" s="75"/>
      <c r="D182" s="75"/>
      <c r="E182" s="69"/>
      <c r="F182" s="23">
        <v>319</v>
      </c>
      <c r="G182" s="814">
        <f>SUBTOTAL(9,G158:G181)</f>
        <v>0</v>
      </c>
      <c r="H182" s="814">
        <f>SUBTOTAL(9,H158:H181)</f>
        <v>0</v>
      </c>
      <c r="I182" s="814">
        <f>SUBTOTAL(9,I158:I181)</f>
        <v>0</v>
      </c>
      <c r="J182" s="814">
        <f>SUBTOTAL(9,J158:J181)</f>
        <v>0</v>
      </c>
      <c r="K182" s="814">
        <f t="shared" si="16"/>
        <v>0</v>
      </c>
      <c r="M182" s="814">
        <f>SUBTOTAL(9,M158:M181)</f>
        <v>0</v>
      </c>
      <c r="N182" s="814">
        <f>SUBTOTAL(9,N158:N181)</f>
        <v>0</v>
      </c>
      <c r="O182" s="814">
        <f>SUBTOTAL(9,O158:O181)</f>
        <v>0</v>
      </c>
      <c r="P182" s="814">
        <f>SUBTOTAL(9,P158:P181)</f>
        <v>0</v>
      </c>
      <c r="Q182" s="811">
        <f t="shared" si="17"/>
        <v>0</v>
      </c>
      <c r="S182" s="814">
        <f>SUBTOTAL(9,S158:S181)</f>
        <v>0</v>
      </c>
      <c r="T182" s="814">
        <f>SUBTOTAL(9,T158:T181)</f>
        <v>0</v>
      </c>
      <c r="U182" s="814">
        <f>SUBTOTAL(9,U158:U181)</f>
        <v>0</v>
      </c>
      <c r="V182" s="814">
        <f>SUBTOTAL(9,V158:V181)</f>
        <v>0</v>
      </c>
      <c r="W182" s="811">
        <f t="shared" si="18"/>
        <v>0</v>
      </c>
      <c r="Y182" s="814">
        <f>SUBTOTAL(9,Y158:Y181)</f>
        <v>0</v>
      </c>
      <c r="Z182" s="814">
        <f>SUBTOTAL(9,Z158:Z181)</f>
        <v>0</v>
      </c>
      <c r="AA182" s="814">
        <f>SUBTOTAL(9,AA158:AA181)</f>
        <v>0</v>
      </c>
      <c r="AB182" s="814">
        <f>SUBTOTAL(9,AB158:AB181)</f>
        <v>0</v>
      </c>
      <c r="AC182" s="811">
        <f t="shared" si="19"/>
        <v>0</v>
      </c>
    </row>
    <row r="183" spans="2:29" x14ac:dyDescent="0.2">
      <c r="B183" s="815" t="s">
        <v>639</v>
      </c>
      <c r="C183" s="71"/>
      <c r="D183" s="70"/>
      <c r="E183" s="68"/>
      <c r="F183" s="58">
        <v>321</v>
      </c>
      <c r="G183" s="750"/>
      <c r="H183" s="750"/>
      <c r="I183" s="750"/>
      <c r="J183" s="750"/>
      <c r="K183" s="814">
        <f t="shared" si="16"/>
        <v>0</v>
      </c>
      <c r="M183" s="750"/>
      <c r="N183" s="750"/>
      <c r="O183" s="750"/>
      <c r="P183" s="750"/>
      <c r="Q183" s="811">
        <f t="shared" si="17"/>
        <v>0</v>
      </c>
      <c r="S183" s="750"/>
      <c r="T183" s="750"/>
      <c r="U183" s="750"/>
      <c r="V183" s="750"/>
      <c r="W183" s="811">
        <f t="shared" si="18"/>
        <v>0</v>
      </c>
      <c r="Y183" s="750"/>
      <c r="Z183" s="750"/>
      <c r="AA183" s="750"/>
      <c r="AB183" s="750"/>
      <c r="AC183" s="811">
        <f t="shared" si="19"/>
        <v>0</v>
      </c>
    </row>
    <row r="184" spans="2:29" x14ac:dyDescent="0.2">
      <c r="B184" s="815" t="s">
        <v>638</v>
      </c>
      <c r="C184" s="71"/>
      <c r="D184" s="70"/>
      <c r="E184" s="68"/>
      <c r="F184" s="58">
        <v>322</v>
      </c>
      <c r="G184" s="750"/>
      <c r="H184" s="750"/>
      <c r="I184" s="750"/>
      <c r="J184" s="750"/>
      <c r="K184" s="814">
        <f t="shared" si="16"/>
        <v>0</v>
      </c>
      <c r="M184" s="750"/>
      <c r="N184" s="750"/>
      <c r="O184" s="750"/>
      <c r="P184" s="750"/>
      <c r="Q184" s="811">
        <f t="shared" si="17"/>
        <v>0</v>
      </c>
      <c r="S184" s="750"/>
      <c r="T184" s="750"/>
      <c r="U184" s="750"/>
      <c r="V184" s="750"/>
      <c r="W184" s="811">
        <f t="shared" si="18"/>
        <v>0</v>
      </c>
      <c r="Y184" s="750"/>
      <c r="Z184" s="750"/>
      <c r="AA184" s="750"/>
      <c r="AB184" s="750"/>
      <c r="AC184" s="811">
        <f t="shared" si="19"/>
        <v>0</v>
      </c>
    </row>
    <row r="185" spans="2:29" x14ac:dyDescent="0.2">
      <c r="B185" s="815" t="s">
        <v>640</v>
      </c>
      <c r="C185" s="71"/>
      <c r="D185" s="70"/>
      <c r="E185" s="68"/>
      <c r="F185" s="58">
        <v>323</v>
      </c>
      <c r="G185" s="750"/>
      <c r="H185" s="750"/>
      <c r="I185" s="750"/>
      <c r="J185" s="750"/>
      <c r="K185" s="814">
        <f t="shared" si="16"/>
        <v>0</v>
      </c>
      <c r="M185" s="750"/>
      <c r="N185" s="750"/>
      <c r="O185" s="750"/>
      <c r="P185" s="750"/>
      <c r="Q185" s="811">
        <f t="shared" si="17"/>
        <v>0</v>
      </c>
      <c r="S185" s="750"/>
      <c r="T185" s="750"/>
      <c r="U185" s="750"/>
      <c r="V185" s="750"/>
      <c r="W185" s="811">
        <f t="shared" si="18"/>
        <v>0</v>
      </c>
      <c r="Y185" s="750"/>
      <c r="Z185" s="750"/>
      <c r="AA185" s="750"/>
      <c r="AB185" s="750"/>
      <c r="AC185" s="811">
        <f t="shared" si="19"/>
        <v>0</v>
      </c>
    </row>
    <row r="186" spans="2:29" x14ac:dyDescent="0.2">
      <c r="B186" s="813" t="s">
        <v>855</v>
      </c>
      <c r="C186" s="75"/>
      <c r="D186" s="75"/>
      <c r="E186" s="69"/>
      <c r="F186" s="23">
        <v>329</v>
      </c>
      <c r="G186" s="814">
        <f>SUBTOTAL(9,G183:G185)</f>
        <v>0</v>
      </c>
      <c r="H186" s="814">
        <f>SUBTOTAL(9,H183:H185)</f>
        <v>0</v>
      </c>
      <c r="I186" s="814">
        <f>SUBTOTAL(9,I183:I185)</f>
        <v>0</v>
      </c>
      <c r="J186" s="814">
        <f>SUBTOTAL(9,J183:J185)</f>
        <v>0</v>
      </c>
      <c r="K186" s="814">
        <f t="shared" si="16"/>
        <v>0</v>
      </c>
      <c r="M186" s="814">
        <f>SUBTOTAL(9,M183:M185)</f>
        <v>0</v>
      </c>
      <c r="N186" s="814">
        <f>SUBTOTAL(9,N183:N185)</f>
        <v>0</v>
      </c>
      <c r="O186" s="814">
        <f>SUBTOTAL(9,O183:O185)</f>
        <v>0</v>
      </c>
      <c r="P186" s="814">
        <f>SUBTOTAL(9,P183:P185)</f>
        <v>0</v>
      </c>
      <c r="Q186" s="811">
        <f t="shared" si="17"/>
        <v>0</v>
      </c>
      <c r="S186" s="814">
        <f>SUBTOTAL(9,S183:S185)</f>
        <v>0</v>
      </c>
      <c r="T186" s="814">
        <f>SUBTOTAL(9,T183:T185)</f>
        <v>0</v>
      </c>
      <c r="U186" s="814">
        <f>SUBTOTAL(9,U183:U185)</f>
        <v>0</v>
      </c>
      <c r="V186" s="814">
        <f>SUBTOTAL(9,V183:V185)</f>
        <v>0</v>
      </c>
      <c r="W186" s="811">
        <f t="shared" si="18"/>
        <v>0</v>
      </c>
      <c r="Y186" s="814">
        <f>SUBTOTAL(9,Y183:Y185)</f>
        <v>0</v>
      </c>
      <c r="Z186" s="814">
        <f>SUBTOTAL(9,Z183:Z185)</f>
        <v>0</v>
      </c>
      <c r="AA186" s="814">
        <f>SUBTOTAL(9,AA183:AA185)</f>
        <v>0</v>
      </c>
      <c r="AB186" s="814">
        <f>SUBTOTAL(9,AB183:AB185)</f>
        <v>0</v>
      </c>
      <c r="AC186" s="811">
        <f t="shared" si="19"/>
        <v>0</v>
      </c>
    </row>
    <row r="187" spans="2:29" x14ac:dyDescent="0.2">
      <c r="B187" s="815" t="s">
        <v>642</v>
      </c>
      <c r="C187" s="71"/>
      <c r="D187" s="70"/>
      <c r="E187" s="68"/>
      <c r="F187" s="58">
        <v>331</v>
      </c>
      <c r="G187" s="750"/>
      <c r="H187" s="750"/>
      <c r="I187" s="750"/>
      <c r="J187" s="750"/>
      <c r="K187" s="814">
        <f t="shared" si="16"/>
        <v>0</v>
      </c>
      <c r="M187" s="750"/>
      <c r="N187" s="750"/>
      <c r="O187" s="750"/>
      <c r="P187" s="750"/>
      <c r="Q187" s="811">
        <f t="shared" si="17"/>
        <v>0</v>
      </c>
      <c r="S187" s="750"/>
      <c r="T187" s="750"/>
      <c r="U187" s="750"/>
      <c r="V187" s="750"/>
      <c r="W187" s="811">
        <f t="shared" si="18"/>
        <v>0</v>
      </c>
      <c r="Y187" s="750"/>
      <c r="Z187" s="750"/>
      <c r="AA187" s="750"/>
      <c r="AB187" s="750"/>
      <c r="AC187" s="811">
        <f t="shared" si="19"/>
        <v>0</v>
      </c>
    </row>
    <row r="188" spans="2:29" x14ac:dyDescent="0.2">
      <c r="B188" s="815" t="s">
        <v>644</v>
      </c>
      <c r="C188" s="71"/>
      <c r="D188" s="70"/>
      <c r="E188" s="68"/>
      <c r="F188" s="58">
        <v>332</v>
      </c>
      <c r="G188" s="750"/>
      <c r="H188" s="750"/>
      <c r="I188" s="750"/>
      <c r="J188" s="750"/>
      <c r="K188" s="814">
        <f t="shared" si="16"/>
        <v>0</v>
      </c>
      <c r="M188" s="750"/>
      <c r="N188" s="750"/>
      <c r="O188" s="750"/>
      <c r="P188" s="750"/>
      <c r="Q188" s="811">
        <f t="shared" si="17"/>
        <v>0</v>
      </c>
      <c r="S188" s="750"/>
      <c r="T188" s="750"/>
      <c r="U188" s="750"/>
      <c r="V188" s="750"/>
      <c r="W188" s="811">
        <f t="shared" si="18"/>
        <v>0</v>
      </c>
      <c r="Y188" s="750"/>
      <c r="Z188" s="750"/>
      <c r="AA188" s="750"/>
      <c r="AB188" s="750"/>
      <c r="AC188" s="811">
        <f t="shared" si="19"/>
        <v>0</v>
      </c>
    </row>
    <row r="189" spans="2:29" x14ac:dyDescent="0.2">
      <c r="B189" s="815" t="s">
        <v>643</v>
      </c>
      <c r="C189" s="71"/>
      <c r="D189" s="70"/>
      <c r="E189" s="68"/>
      <c r="F189" s="58">
        <v>333</v>
      </c>
      <c r="G189" s="750"/>
      <c r="H189" s="750"/>
      <c r="I189" s="750"/>
      <c r="J189" s="750"/>
      <c r="K189" s="814">
        <f t="shared" si="16"/>
        <v>0</v>
      </c>
      <c r="M189" s="750"/>
      <c r="N189" s="750"/>
      <c r="O189" s="750"/>
      <c r="P189" s="750"/>
      <c r="Q189" s="811">
        <f t="shared" si="17"/>
        <v>0</v>
      </c>
      <c r="S189" s="750"/>
      <c r="T189" s="750"/>
      <c r="U189" s="750"/>
      <c r="V189" s="750"/>
      <c r="W189" s="811">
        <f t="shared" si="18"/>
        <v>0</v>
      </c>
      <c r="Y189" s="750"/>
      <c r="Z189" s="750"/>
      <c r="AA189" s="750"/>
      <c r="AB189" s="750"/>
      <c r="AC189" s="811">
        <f t="shared" si="19"/>
        <v>0</v>
      </c>
    </row>
    <row r="190" spans="2:29" x14ac:dyDescent="0.2">
      <c r="B190" s="813" t="s">
        <v>856</v>
      </c>
      <c r="C190" s="75"/>
      <c r="D190" s="75"/>
      <c r="E190" s="69"/>
      <c r="F190" s="23">
        <v>339</v>
      </c>
      <c r="G190" s="814">
        <f>SUBTOTAL(9,G187:G189)</f>
        <v>0</v>
      </c>
      <c r="H190" s="814">
        <f>SUBTOTAL(9,H187:H189)</f>
        <v>0</v>
      </c>
      <c r="I190" s="814">
        <f>SUBTOTAL(9,I187:I189)</f>
        <v>0</v>
      </c>
      <c r="J190" s="814">
        <f>SUBTOTAL(9,J187:J189)</f>
        <v>0</v>
      </c>
      <c r="K190" s="814">
        <f t="shared" si="16"/>
        <v>0</v>
      </c>
      <c r="M190" s="814">
        <f>SUBTOTAL(9,M187:M189)</f>
        <v>0</v>
      </c>
      <c r="N190" s="814">
        <f>SUBTOTAL(9,N187:N189)</f>
        <v>0</v>
      </c>
      <c r="O190" s="814">
        <f>SUBTOTAL(9,O187:O189)</f>
        <v>0</v>
      </c>
      <c r="P190" s="814">
        <f>SUBTOTAL(9,P187:P189)</f>
        <v>0</v>
      </c>
      <c r="Q190" s="811">
        <f t="shared" si="17"/>
        <v>0</v>
      </c>
      <c r="S190" s="814">
        <f>SUBTOTAL(9,S187:S189)</f>
        <v>0</v>
      </c>
      <c r="T190" s="814">
        <f>SUBTOTAL(9,T187:T189)</f>
        <v>0</v>
      </c>
      <c r="U190" s="814">
        <f>SUBTOTAL(9,U187:U189)</f>
        <v>0</v>
      </c>
      <c r="V190" s="814">
        <f>SUBTOTAL(9,V187:V189)</f>
        <v>0</v>
      </c>
      <c r="W190" s="811">
        <f t="shared" si="18"/>
        <v>0</v>
      </c>
      <c r="Y190" s="814">
        <f>SUBTOTAL(9,Y187:Y189)</f>
        <v>0</v>
      </c>
      <c r="Z190" s="814">
        <f>SUBTOTAL(9,Z187:Z189)</f>
        <v>0</v>
      </c>
      <c r="AA190" s="814">
        <f>SUBTOTAL(9,AA187:AA189)</f>
        <v>0</v>
      </c>
      <c r="AB190" s="814">
        <f>SUBTOTAL(9,AB187:AB189)</f>
        <v>0</v>
      </c>
      <c r="AC190" s="811">
        <f t="shared" si="19"/>
        <v>0</v>
      </c>
    </row>
    <row r="191" spans="2:29" x14ac:dyDescent="0.2">
      <c r="B191" s="813" t="s">
        <v>857</v>
      </c>
      <c r="C191" s="75"/>
      <c r="D191" s="75"/>
      <c r="E191" s="69"/>
      <c r="F191" s="23">
        <v>349</v>
      </c>
      <c r="G191" s="814">
        <f>G186+G190</f>
        <v>0</v>
      </c>
      <c r="H191" s="814">
        <f>H186+H190</f>
        <v>0</v>
      </c>
      <c r="I191" s="814">
        <f>I186+I190</f>
        <v>0</v>
      </c>
      <c r="J191" s="814">
        <f>J186+J190</f>
        <v>0</v>
      </c>
      <c r="K191" s="814">
        <f t="shared" si="16"/>
        <v>0</v>
      </c>
      <c r="M191" s="814">
        <f>M186+M190</f>
        <v>0</v>
      </c>
      <c r="N191" s="814">
        <f>N186+N190</f>
        <v>0</v>
      </c>
      <c r="O191" s="814">
        <f>O186+O190</f>
        <v>0</v>
      </c>
      <c r="P191" s="814">
        <f>P186+P190</f>
        <v>0</v>
      </c>
      <c r="Q191" s="811">
        <f t="shared" si="17"/>
        <v>0</v>
      </c>
      <c r="S191" s="814">
        <f>S186+S190</f>
        <v>0</v>
      </c>
      <c r="T191" s="814">
        <f>T186+T190</f>
        <v>0</v>
      </c>
      <c r="U191" s="814">
        <f>U186+U190</f>
        <v>0</v>
      </c>
      <c r="V191" s="814">
        <f>V186+V190</f>
        <v>0</v>
      </c>
      <c r="W191" s="811">
        <f t="shared" si="18"/>
        <v>0</v>
      </c>
      <c r="Y191" s="814">
        <f>Y186+Y190</f>
        <v>0</v>
      </c>
      <c r="Z191" s="814">
        <f>Z186+Z190</f>
        <v>0</v>
      </c>
      <c r="AA191" s="814">
        <f>AA186+AA190</f>
        <v>0</v>
      </c>
      <c r="AB191" s="814">
        <f>AB186+AB190</f>
        <v>0</v>
      </c>
      <c r="AC191" s="811">
        <f t="shared" si="19"/>
        <v>0</v>
      </c>
    </row>
    <row r="192" spans="2:29" x14ac:dyDescent="0.2">
      <c r="B192" s="82" t="s">
        <v>858</v>
      </c>
      <c r="C192" s="75"/>
      <c r="D192" s="75"/>
      <c r="E192" s="69"/>
      <c r="F192" s="23">
        <v>359</v>
      </c>
      <c r="G192" s="608">
        <f>G182+G191</f>
        <v>0</v>
      </c>
      <c r="H192" s="608">
        <f>H182+H191</f>
        <v>0</v>
      </c>
      <c r="I192" s="608">
        <f>I182+I191</f>
        <v>0</v>
      </c>
      <c r="J192" s="608">
        <f>J182+J191</f>
        <v>0</v>
      </c>
      <c r="K192" s="608">
        <f>SUM(G192:J192)</f>
        <v>0</v>
      </c>
      <c r="L192" s="19"/>
      <c r="M192" s="608">
        <f>M182+M191</f>
        <v>0</v>
      </c>
      <c r="N192" s="608">
        <f>N182+N191</f>
        <v>0</v>
      </c>
      <c r="O192" s="608">
        <f>O182+O191</f>
        <v>0</v>
      </c>
      <c r="P192" s="608">
        <f>P182+P191</f>
        <v>0</v>
      </c>
      <c r="Q192" s="608">
        <f t="shared" si="17"/>
        <v>0</v>
      </c>
      <c r="R192" s="19"/>
      <c r="S192" s="608">
        <f>S182+S191</f>
        <v>0</v>
      </c>
      <c r="T192" s="608">
        <f>T182+T191</f>
        <v>0</v>
      </c>
      <c r="U192" s="608">
        <f>U182+U191</f>
        <v>0</v>
      </c>
      <c r="V192" s="608">
        <f>V182+V191</f>
        <v>0</v>
      </c>
      <c r="W192" s="608">
        <f t="shared" si="18"/>
        <v>0</v>
      </c>
      <c r="X192" s="19"/>
      <c r="Y192" s="608">
        <f>Y182+Y191</f>
        <v>0</v>
      </c>
      <c r="Z192" s="608">
        <f>Z182+Z191</f>
        <v>0</v>
      </c>
      <c r="AA192" s="608">
        <f>AA182+AA191</f>
        <v>0</v>
      </c>
      <c r="AB192" s="608">
        <f>AB182+AB191</f>
        <v>0</v>
      </c>
      <c r="AC192" s="608">
        <f t="shared" si="19"/>
        <v>0</v>
      </c>
    </row>
    <row r="194" spans="2:29" x14ac:dyDescent="0.2">
      <c r="B194" s="19" t="s">
        <v>852</v>
      </c>
      <c r="C194"/>
      <c r="F194"/>
      <c r="M194"/>
    </row>
    <row r="195" spans="2:29" x14ac:dyDescent="0.2">
      <c r="B195" s="810" t="s">
        <v>859</v>
      </c>
      <c r="C195" s="71"/>
      <c r="D195" s="70"/>
      <c r="E195" s="68"/>
      <c r="F195" s="58">
        <v>361</v>
      </c>
      <c r="G195" s="811">
        <f>SUBTOTAL(9,G196:G207)</f>
        <v>0</v>
      </c>
      <c r="H195" s="811">
        <f>SUBTOTAL(9,H196:H207)</f>
        <v>0</v>
      </c>
      <c r="I195" s="811">
        <f>SUBTOTAL(9,I196:I207)</f>
        <v>0</v>
      </c>
      <c r="J195" s="811">
        <f>SUBTOTAL(9,J196:J207)</f>
        <v>0</v>
      </c>
      <c r="K195" s="814">
        <f t="shared" ref="K195:K229" si="20">SUM(G195:J195)</f>
        <v>0</v>
      </c>
      <c r="M195" s="811">
        <f>SUBTOTAL(9,M196:M207)</f>
        <v>0</v>
      </c>
      <c r="N195" s="811">
        <f>SUBTOTAL(9,N196:N207)</f>
        <v>0</v>
      </c>
      <c r="O195" s="811">
        <f>SUBTOTAL(9,O196:O207)</f>
        <v>0</v>
      </c>
      <c r="P195" s="811">
        <f>SUBTOTAL(9,P196:P207)</f>
        <v>0</v>
      </c>
      <c r="Q195" s="811">
        <f t="shared" ref="Q195:Q229" si="21">SUM(M195:P195)</f>
        <v>0</v>
      </c>
      <c r="S195" s="811">
        <f>SUBTOTAL(9,S196:S207)</f>
        <v>0</v>
      </c>
      <c r="T195" s="811">
        <f>SUBTOTAL(9,T196:T207)</f>
        <v>0</v>
      </c>
      <c r="U195" s="811">
        <f>SUBTOTAL(9,U196:U207)</f>
        <v>0</v>
      </c>
      <c r="V195" s="811">
        <f>SUBTOTAL(9,V196:V207)</f>
        <v>0</v>
      </c>
      <c r="W195" s="811">
        <f t="shared" ref="W195:W229" si="22">SUM(S195:V195)</f>
        <v>0</v>
      </c>
      <c r="Y195" s="811">
        <f>SUBTOTAL(9,Y196:Y207)</f>
        <v>0</v>
      </c>
      <c r="Z195" s="811">
        <f>SUBTOTAL(9,Z196:Z207)</f>
        <v>0</v>
      </c>
      <c r="AA195" s="811">
        <f>SUBTOTAL(9,AA196:AA207)</f>
        <v>0</v>
      </c>
      <c r="AB195" s="811">
        <f>SUBTOTAL(9,AB196:AB207)</f>
        <v>0</v>
      </c>
      <c r="AC195" s="811">
        <f t="shared" ref="AC195:AC229" si="23">SUM(Y195:AB195)</f>
        <v>0</v>
      </c>
    </row>
    <row r="196" spans="2:29" x14ac:dyDescent="0.2">
      <c r="B196" s="77" t="s">
        <v>1252</v>
      </c>
      <c r="C196" s="71"/>
      <c r="D196" s="70"/>
      <c r="E196" s="68"/>
      <c r="F196" s="58">
        <v>362</v>
      </c>
      <c r="G196" s="750"/>
      <c r="H196" s="750"/>
      <c r="I196" s="750"/>
      <c r="J196" s="750"/>
      <c r="K196" s="814">
        <f t="shared" si="20"/>
        <v>0</v>
      </c>
      <c r="M196" s="750"/>
      <c r="N196" s="750"/>
      <c r="O196" s="750"/>
      <c r="P196" s="750"/>
      <c r="Q196" s="811">
        <f t="shared" si="21"/>
        <v>0</v>
      </c>
      <c r="S196" s="750"/>
      <c r="T196" s="750"/>
      <c r="U196" s="750"/>
      <c r="V196" s="750"/>
      <c r="W196" s="811">
        <f t="shared" si="22"/>
        <v>0</v>
      </c>
      <c r="Y196" s="750"/>
      <c r="Z196" s="750"/>
      <c r="AA196" s="750"/>
      <c r="AB196" s="750"/>
      <c r="AC196" s="811">
        <f t="shared" si="23"/>
        <v>0</v>
      </c>
    </row>
    <row r="197" spans="2:29" x14ac:dyDescent="0.2">
      <c r="B197" s="77" t="s">
        <v>1253</v>
      </c>
      <c r="C197" s="71"/>
      <c r="D197" s="70"/>
      <c r="E197" s="68"/>
      <c r="F197" s="58">
        <v>363</v>
      </c>
      <c r="G197" s="750"/>
      <c r="H197" s="750"/>
      <c r="I197" s="750"/>
      <c r="J197" s="750"/>
      <c r="K197" s="814">
        <f t="shared" si="20"/>
        <v>0</v>
      </c>
      <c r="M197" s="750"/>
      <c r="N197" s="750"/>
      <c r="O197" s="750"/>
      <c r="P197" s="750"/>
      <c r="Q197" s="811">
        <f t="shared" si="21"/>
        <v>0</v>
      </c>
      <c r="S197" s="750"/>
      <c r="T197" s="750"/>
      <c r="U197" s="750"/>
      <c r="V197" s="750"/>
      <c r="W197" s="811">
        <f t="shared" si="22"/>
        <v>0</v>
      </c>
      <c r="Y197" s="750"/>
      <c r="Z197" s="750"/>
      <c r="AA197" s="750"/>
      <c r="AB197" s="750"/>
      <c r="AC197" s="811">
        <f t="shared" si="23"/>
        <v>0</v>
      </c>
    </row>
    <row r="198" spans="2:29" x14ac:dyDescent="0.2">
      <c r="B198" s="77" t="s">
        <v>1254</v>
      </c>
      <c r="C198" s="71"/>
      <c r="D198" s="70"/>
      <c r="E198" s="68"/>
      <c r="F198" s="58">
        <v>364</v>
      </c>
      <c r="G198" s="750"/>
      <c r="H198" s="750"/>
      <c r="I198" s="750"/>
      <c r="J198" s="750"/>
      <c r="K198" s="814">
        <f t="shared" si="20"/>
        <v>0</v>
      </c>
      <c r="M198" s="750"/>
      <c r="N198" s="750"/>
      <c r="O198" s="750"/>
      <c r="P198" s="750"/>
      <c r="Q198" s="811">
        <f t="shared" si="21"/>
        <v>0</v>
      </c>
      <c r="S198" s="750"/>
      <c r="T198" s="750"/>
      <c r="U198" s="750"/>
      <c r="V198" s="750"/>
      <c r="W198" s="811">
        <f t="shared" si="22"/>
        <v>0</v>
      </c>
      <c r="Y198" s="750"/>
      <c r="Z198" s="750"/>
      <c r="AA198" s="750"/>
      <c r="AB198" s="750"/>
      <c r="AC198" s="811">
        <f t="shared" si="23"/>
        <v>0</v>
      </c>
    </row>
    <row r="199" spans="2:29" x14ac:dyDescent="0.2">
      <c r="B199" s="77" t="s">
        <v>1255</v>
      </c>
      <c r="C199" s="71"/>
      <c r="D199" s="70"/>
      <c r="E199" s="68"/>
      <c r="F199" s="58">
        <v>365</v>
      </c>
      <c r="G199" s="750"/>
      <c r="H199" s="750"/>
      <c r="I199" s="750"/>
      <c r="J199" s="750"/>
      <c r="K199" s="814">
        <f t="shared" si="20"/>
        <v>0</v>
      </c>
      <c r="M199" s="750"/>
      <c r="N199" s="750"/>
      <c r="O199" s="750"/>
      <c r="P199" s="750"/>
      <c r="Q199" s="811">
        <f t="shared" si="21"/>
        <v>0</v>
      </c>
      <c r="S199" s="750"/>
      <c r="T199" s="750"/>
      <c r="U199" s="750"/>
      <c r="V199" s="750"/>
      <c r="W199" s="811">
        <f t="shared" si="22"/>
        <v>0</v>
      </c>
      <c r="Y199" s="750"/>
      <c r="Z199" s="750"/>
      <c r="AA199" s="750"/>
      <c r="AB199" s="750"/>
      <c r="AC199" s="811">
        <f t="shared" si="23"/>
        <v>0</v>
      </c>
    </row>
    <row r="200" spans="2:29" x14ac:dyDescent="0.2">
      <c r="B200" s="77" t="s">
        <v>1256</v>
      </c>
      <c r="C200" s="71"/>
      <c r="D200" s="70"/>
      <c r="E200" s="68"/>
      <c r="F200" s="58">
        <v>366</v>
      </c>
      <c r="G200" s="750"/>
      <c r="H200" s="750"/>
      <c r="I200" s="750"/>
      <c r="J200" s="750"/>
      <c r="K200" s="814">
        <f t="shared" si="20"/>
        <v>0</v>
      </c>
      <c r="M200" s="750"/>
      <c r="N200" s="750"/>
      <c r="O200" s="750"/>
      <c r="P200" s="750"/>
      <c r="Q200" s="811">
        <f t="shared" si="21"/>
        <v>0</v>
      </c>
      <c r="S200" s="750"/>
      <c r="T200" s="750"/>
      <c r="U200" s="750"/>
      <c r="V200" s="750"/>
      <c r="W200" s="811">
        <f t="shared" si="22"/>
        <v>0</v>
      </c>
      <c r="Y200" s="750"/>
      <c r="Z200" s="750"/>
      <c r="AA200" s="750"/>
      <c r="AB200" s="750"/>
      <c r="AC200" s="811">
        <f t="shared" si="23"/>
        <v>0</v>
      </c>
    </row>
    <row r="201" spans="2:29" x14ac:dyDescent="0.2">
      <c r="B201" s="77" t="s">
        <v>1257</v>
      </c>
      <c r="C201" s="71"/>
      <c r="D201" s="70"/>
      <c r="E201" s="68"/>
      <c r="F201" s="58">
        <v>367</v>
      </c>
      <c r="G201" s="750"/>
      <c r="H201" s="750"/>
      <c r="I201" s="750"/>
      <c r="J201" s="750"/>
      <c r="K201" s="814">
        <f t="shared" si="20"/>
        <v>0</v>
      </c>
      <c r="M201" s="750"/>
      <c r="N201" s="750"/>
      <c r="O201" s="750"/>
      <c r="P201" s="750"/>
      <c r="Q201" s="811">
        <f t="shared" si="21"/>
        <v>0</v>
      </c>
      <c r="S201" s="750"/>
      <c r="T201" s="750"/>
      <c r="U201" s="750"/>
      <c r="V201" s="750"/>
      <c r="W201" s="811">
        <f t="shared" si="22"/>
        <v>0</v>
      </c>
      <c r="Y201" s="750"/>
      <c r="Z201" s="750"/>
      <c r="AA201" s="750"/>
      <c r="AB201" s="750"/>
      <c r="AC201" s="811">
        <f t="shared" si="23"/>
        <v>0</v>
      </c>
    </row>
    <row r="202" spans="2:29" x14ac:dyDescent="0.2">
      <c r="B202" s="77" t="s">
        <v>1258</v>
      </c>
      <c r="C202" s="71"/>
      <c r="D202" s="70"/>
      <c r="E202" s="68"/>
      <c r="F202" s="58">
        <v>368</v>
      </c>
      <c r="G202" s="750"/>
      <c r="H202" s="750"/>
      <c r="I202" s="750"/>
      <c r="J202" s="750"/>
      <c r="K202" s="814">
        <f t="shared" si="20"/>
        <v>0</v>
      </c>
      <c r="M202" s="750"/>
      <c r="N202" s="750"/>
      <c r="O202" s="750"/>
      <c r="P202" s="750"/>
      <c r="Q202" s="811">
        <f t="shared" si="21"/>
        <v>0</v>
      </c>
      <c r="S202" s="750"/>
      <c r="T202" s="750"/>
      <c r="U202" s="750"/>
      <c r="V202" s="750"/>
      <c r="W202" s="811">
        <f t="shared" si="22"/>
        <v>0</v>
      </c>
      <c r="Y202" s="750"/>
      <c r="Z202" s="750"/>
      <c r="AA202" s="750"/>
      <c r="AB202" s="750"/>
      <c r="AC202" s="811">
        <f t="shared" si="23"/>
        <v>0</v>
      </c>
    </row>
    <row r="203" spans="2:29" x14ac:dyDescent="0.2">
      <c r="B203" s="77" t="s">
        <v>1259</v>
      </c>
      <c r="C203" s="71"/>
      <c r="D203" s="70"/>
      <c r="E203" s="68"/>
      <c r="F203" s="58">
        <v>369</v>
      </c>
      <c r="G203" s="750"/>
      <c r="H203" s="750"/>
      <c r="I203" s="750"/>
      <c r="J203" s="750"/>
      <c r="K203" s="814">
        <f t="shared" si="20"/>
        <v>0</v>
      </c>
      <c r="M203" s="750"/>
      <c r="N203" s="750"/>
      <c r="O203" s="750"/>
      <c r="P203" s="750"/>
      <c r="Q203" s="811">
        <f t="shared" si="21"/>
        <v>0</v>
      </c>
      <c r="S203" s="750"/>
      <c r="T203" s="750"/>
      <c r="U203" s="750"/>
      <c r="V203" s="750"/>
      <c r="W203" s="811">
        <f t="shared" si="22"/>
        <v>0</v>
      </c>
      <c r="Y203" s="750"/>
      <c r="Z203" s="750"/>
      <c r="AA203" s="750"/>
      <c r="AB203" s="750"/>
      <c r="AC203" s="811">
        <f t="shared" si="23"/>
        <v>0</v>
      </c>
    </row>
    <row r="204" spans="2:29" x14ac:dyDescent="0.2">
      <c r="B204" s="77" t="s">
        <v>1260</v>
      </c>
      <c r="C204" s="71"/>
      <c r="D204" s="70"/>
      <c r="E204" s="68"/>
      <c r="F204" s="58">
        <v>370</v>
      </c>
      <c r="G204" s="750"/>
      <c r="H204" s="750"/>
      <c r="I204" s="750"/>
      <c r="J204" s="750"/>
      <c r="K204" s="814">
        <f t="shared" si="20"/>
        <v>0</v>
      </c>
      <c r="M204" s="750"/>
      <c r="N204" s="750"/>
      <c r="O204" s="750"/>
      <c r="P204" s="750"/>
      <c r="Q204" s="811">
        <f t="shared" si="21"/>
        <v>0</v>
      </c>
      <c r="S204" s="750"/>
      <c r="T204" s="750"/>
      <c r="U204" s="750"/>
      <c r="V204" s="750"/>
      <c r="W204" s="811">
        <f t="shared" si="22"/>
        <v>0</v>
      </c>
      <c r="Y204" s="750"/>
      <c r="Z204" s="750"/>
      <c r="AA204" s="750"/>
      <c r="AB204" s="750"/>
      <c r="AC204" s="811">
        <f t="shared" si="23"/>
        <v>0</v>
      </c>
    </row>
    <row r="205" spans="2:29" x14ac:dyDescent="0.2">
      <c r="B205" s="77" t="s">
        <v>1261</v>
      </c>
      <c r="C205" s="71"/>
      <c r="D205" s="70"/>
      <c r="E205" s="68"/>
      <c r="F205" s="58">
        <v>371</v>
      </c>
      <c r="G205" s="750"/>
      <c r="H205" s="750"/>
      <c r="I205" s="750"/>
      <c r="J205" s="750"/>
      <c r="K205" s="814">
        <f t="shared" si="20"/>
        <v>0</v>
      </c>
      <c r="M205" s="750"/>
      <c r="N205" s="750"/>
      <c r="O205" s="750"/>
      <c r="P205" s="750"/>
      <c r="Q205" s="811">
        <f t="shared" si="21"/>
        <v>0</v>
      </c>
      <c r="S205" s="750"/>
      <c r="T205" s="750"/>
      <c r="U205" s="750"/>
      <c r="V205" s="750"/>
      <c r="W205" s="811">
        <f t="shared" si="22"/>
        <v>0</v>
      </c>
      <c r="Y205" s="750"/>
      <c r="Z205" s="750"/>
      <c r="AA205" s="750"/>
      <c r="AB205" s="750"/>
      <c r="AC205" s="811">
        <f t="shared" si="23"/>
        <v>0</v>
      </c>
    </row>
    <row r="206" spans="2:29" x14ac:dyDescent="0.2">
      <c r="B206" s="77" t="s">
        <v>1262</v>
      </c>
      <c r="C206" s="71"/>
      <c r="D206" s="70"/>
      <c r="E206" s="68"/>
      <c r="F206" s="58">
        <v>372</v>
      </c>
      <c r="G206" s="750"/>
      <c r="H206" s="750"/>
      <c r="I206" s="750"/>
      <c r="J206" s="750"/>
      <c r="K206" s="814">
        <f t="shared" si="20"/>
        <v>0</v>
      </c>
      <c r="M206" s="750"/>
      <c r="N206" s="750"/>
      <c r="O206" s="750"/>
      <c r="P206" s="750"/>
      <c r="Q206" s="811">
        <f t="shared" si="21"/>
        <v>0</v>
      </c>
      <c r="S206" s="750"/>
      <c r="T206" s="750"/>
      <c r="U206" s="750"/>
      <c r="V206" s="750"/>
      <c r="W206" s="811">
        <f t="shared" si="22"/>
        <v>0</v>
      </c>
      <c r="Y206" s="750"/>
      <c r="Z206" s="750"/>
      <c r="AA206" s="750"/>
      <c r="AB206" s="750"/>
      <c r="AC206" s="811">
        <f t="shared" si="23"/>
        <v>0</v>
      </c>
    </row>
    <row r="207" spans="2:29" x14ac:dyDescent="0.2">
      <c r="B207" s="77" t="s">
        <v>1263</v>
      </c>
      <c r="C207" s="71"/>
      <c r="D207" s="70"/>
      <c r="E207" s="68"/>
      <c r="F207" s="58">
        <v>373</v>
      </c>
      <c r="G207" s="750"/>
      <c r="H207" s="750"/>
      <c r="I207" s="750"/>
      <c r="J207" s="750"/>
      <c r="K207" s="814">
        <f t="shared" si="20"/>
        <v>0</v>
      </c>
      <c r="M207" s="750"/>
      <c r="N207" s="750"/>
      <c r="O207" s="750"/>
      <c r="P207" s="750"/>
      <c r="Q207" s="811">
        <f t="shared" si="21"/>
        <v>0</v>
      </c>
      <c r="S207" s="750"/>
      <c r="T207" s="750"/>
      <c r="U207" s="750"/>
      <c r="V207" s="750"/>
      <c r="W207" s="811">
        <f t="shared" si="22"/>
        <v>0</v>
      </c>
      <c r="Y207" s="750"/>
      <c r="Z207" s="750"/>
      <c r="AA207" s="750"/>
      <c r="AB207" s="750"/>
      <c r="AC207" s="811">
        <f t="shared" si="23"/>
        <v>0</v>
      </c>
    </row>
    <row r="208" spans="2:29" x14ac:dyDescent="0.2">
      <c r="B208" s="810" t="s">
        <v>1349</v>
      </c>
      <c r="C208" s="71"/>
      <c r="D208" s="70"/>
      <c r="E208" s="68"/>
      <c r="F208" s="58">
        <v>374</v>
      </c>
      <c r="G208" s="750"/>
      <c r="H208" s="750"/>
      <c r="I208" s="750"/>
      <c r="J208" s="750"/>
      <c r="K208" s="814">
        <f t="shared" si="20"/>
        <v>0</v>
      </c>
      <c r="M208" s="750"/>
      <c r="N208" s="750"/>
      <c r="O208" s="750"/>
      <c r="P208" s="750"/>
      <c r="Q208" s="811">
        <f t="shared" si="21"/>
        <v>0</v>
      </c>
      <c r="S208" s="750"/>
      <c r="T208" s="750"/>
      <c r="U208" s="750"/>
      <c r="V208" s="750"/>
      <c r="W208" s="811">
        <f t="shared" si="22"/>
        <v>0</v>
      </c>
      <c r="Y208" s="750"/>
      <c r="Z208" s="750"/>
      <c r="AA208" s="750"/>
      <c r="AB208" s="750"/>
      <c r="AC208" s="811">
        <f t="shared" si="23"/>
        <v>0</v>
      </c>
    </row>
    <row r="209" spans="2:29" x14ac:dyDescent="0.2">
      <c r="B209" s="810" t="s">
        <v>850</v>
      </c>
      <c r="C209" s="71"/>
      <c r="D209" s="70"/>
      <c r="E209" s="68"/>
      <c r="F209" s="58">
        <v>375</v>
      </c>
      <c r="G209" s="750"/>
      <c r="H209" s="750"/>
      <c r="I209" s="750"/>
      <c r="J209" s="750"/>
      <c r="K209" s="814">
        <f t="shared" si="20"/>
        <v>0</v>
      </c>
      <c r="M209" s="750"/>
      <c r="N209" s="750"/>
      <c r="O209" s="750"/>
      <c r="P209" s="750"/>
      <c r="Q209" s="811">
        <f t="shared" si="21"/>
        <v>0</v>
      </c>
      <c r="S209" s="750"/>
      <c r="T209" s="750"/>
      <c r="U209" s="750"/>
      <c r="V209" s="750"/>
      <c r="W209" s="811">
        <f t="shared" si="22"/>
        <v>0</v>
      </c>
      <c r="Y209" s="750"/>
      <c r="Z209" s="750"/>
      <c r="AA209" s="750"/>
      <c r="AB209" s="750"/>
      <c r="AC209" s="811">
        <f t="shared" si="23"/>
        <v>0</v>
      </c>
    </row>
    <row r="210" spans="2:29" x14ac:dyDescent="0.2">
      <c r="B210" s="810" t="s">
        <v>1365</v>
      </c>
      <c r="C210" s="71"/>
      <c r="D210" s="70"/>
      <c r="E210" s="68"/>
      <c r="F210" s="58">
        <v>376</v>
      </c>
      <c r="G210" s="750"/>
      <c r="H210" s="750"/>
      <c r="I210" s="750"/>
      <c r="J210" s="750"/>
      <c r="K210" s="814">
        <f t="shared" si="20"/>
        <v>0</v>
      </c>
      <c r="M210" s="750"/>
      <c r="N210" s="750"/>
      <c r="O210" s="750"/>
      <c r="P210" s="750"/>
      <c r="Q210" s="811">
        <f t="shared" si="21"/>
        <v>0</v>
      </c>
      <c r="S210" s="750"/>
      <c r="T210" s="750"/>
      <c r="U210" s="750"/>
      <c r="V210" s="750"/>
      <c r="W210" s="811">
        <f t="shared" si="22"/>
        <v>0</v>
      </c>
      <c r="Y210" s="750"/>
      <c r="Z210" s="750"/>
      <c r="AA210" s="750"/>
      <c r="AB210" s="750"/>
      <c r="AC210" s="811">
        <f t="shared" si="23"/>
        <v>0</v>
      </c>
    </row>
    <row r="211" spans="2:29" x14ac:dyDescent="0.2">
      <c r="B211" s="810" t="s">
        <v>1366</v>
      </c>
      <c r="C211" s="71"/>
      <c r="D211" s="70"/>
      <c r="E211" s="68"/>
      <c r="F211" s="58">
        <v>377</v>
      </c>
      <c r="G211" s="750"/>
      <c r="H211" s="750"/>
      <c r="I211" s="750"/>
      <c r="J211" s="750"/>
      <c r="K211" s="814">
        <f t="shared" si="20"/>
        <v>0</v>
      </c>
      <c r="M211" s="750"/>
      <c r="N211" s="750"/>
      <c r="O211" s="750"/>
      <c r="P211" s="750"/>
      <c r="Q211" s="811">
        <f t="shared" si="21"/>
        <v>0</v>
      </c>
      <c r="S211" s="750"/>
      <c r="T211" s="750"/>
      <c r="U211" s="750"/>
      <c r="V211" s="750"/>
      <c r="W211" s="811">
        <f t="shared" si="22"/>
        <v>0</v>
      </c>
      <c r="Y211" s="750"/>
      <c r="Z211" s="750"/>
      <c r="AA211" s="750"/>
      <c r="AB211" s="750"/>
      <c r="AC211" s="811">
        <f t="shared" si="23"/>
        <v>0</v>
      </c>
    </row>
    <row r="212" spans="2:29" x14ac:dyDescent="0.2">
      <c r="B212" s="810" t="s">
        <v>1367</v>
      </c>
      <c r="C212" s="71"/>
      <c r="D212" s="70"/>
      <c r="E212" s="68"/>
      <c r="F212" s="58">
        <v>378</v>
      </c>
      <c r="G212" s="750"/>
      <c r="H212" s="750"/>
      <c r="I212" s="750"/>
      <c r="J212" s="750"/>
      <c r="K212" s="814">
        <f t="shared" si="20"/>
        <v>0</v>
      </c>
      <c r="M212" s="750"/>
      <c r="N212" s="750"/>
      <c r="O212" s="750"/>
      <c r="P212" s="750"/>
      <c r="Q212" s="811">
        <f t="shared" si="21"/>
        <v>0</v>
      </c>
      <c r="S212" s="750"/>
      <c r="T212" s="750"/>
      <c r="U212" s="750"/>
      <c r="V212" s="750"/>
      <c r="W212" s="811">
        <f t="shared" si="22"/>
        <v>0</v>
      </c>
      <c r="Y212" s="750"/>
      <c r="Z212" s="750"/>
      <c r="AA212" s="750"/>
      <c r="AB212" s="750"/>
      <c r="AC212" s="811">
        <f t="shared" si="23"/>
        <v>0</v>
      </c>
    </row>
    <row r="213" spans="2:29" x14ac:dyDescent="0.2">
      <c r="B213" s="810" t="s">
        <v>1368</v>
      </c>
      <c r="C213" s="71"/>
      <c r="D213" s="70"/>
      <c r="E213" s="68"/>
      <c r="F213" s="58">
        <v>379</v>
      </c>
      <c r="G213" s="750"/>
      <c r="H213" s="750"/>
      <c r="I213" s="750"/>
      <c r="J213" s="750"/>
      <c r="K213" s="814">
        <f t="shared" si="20"/>
        <v>0</v>
      </c>
      <c r="M213" s="750"/>
      <c r="N213" s="750"/>
      <c r="O213" s="750"/>
      <c r="P213" s="750"/>
      <c r="Q213" s="811">
        <f t="shared" si="21"/>
        <v>0</v>
      </c>
      <c r="S213" s="750"/>
      <c r="T213" s="750"/>
      <c r="U213" s="750"/>
      <c r="V213" s="750"/>
      <c r="W213" s="811">
        <f t="shared" si="22"/>
        <v>0</v>
      </c>
      <c r="Y213" s="750"/>
      <c r="Z213" s="750"/>
      <c r="AA213" s="750"/>
      <c r="AB213" s="750"/>
      <c r="AC213" s="811">
        <f t="shared" si="23"/>
        <v>0</v>
      </c>
    </row>
    <row r="214" spans="2:29" x14ac:dyDescent="0.2">
      <c r="B214" s="810" t="s">
        <v>1369</v>
      </c>
      <c r="C214" s="71"/>
      <c r="D214" s="70"/>
      <c r="E214" s="68"/>
      <c r="F214" s="58">
        <v>380</v>
      </c>
      <c r="G214" s="750"/>
      <c r="H214" s="750"/>
      <c r="I214" s="750"/>
      <c r="J214" s="750"/>
      <c r="K214" s="814">
        <f t="shared" si="20"/>
        <v>0</v>
      </c>
      <c r="M214" s="750"/>
      <c r="N214" s="750"/>
      <c r="O214" s="750"/>
      <c r="P214" s="750"/>
      <c r="Q214" s="811">
        <f t="shared" si="21"/>
        <v>0</v>
      </c>
      <c r="S214" s="750"/>
      <c r="T214" s="750"/>
      <c r="U214" s="750"/>
      <c r="V214" s="750"/>
      <c r="W214" s="811">
        <f t="shared" si="22"/>
        <v>0</v>
      </c>
      <c r="Y214" s="750"/>
      <c r="Z214" s="750"/>
      <c r="AA214" s="750"/>
      <c r="AB214" s="750"/>
      <c r="AC214" s="811">
        <f t="shared" si="23"/>
        <v>0</v>
      </c>
    </row>
    <row r="215" spans="2:29" x14ac:dyDescent="0.2">
      <c r="B215" s="810" t="s">
        <v>1370</v>
      </c>
      <c r="C215" s="71"/>
      <c r="D215" s="70"/>
      <c r="E215" s="68"/>
      <c r="F215" s="58">
        <v>381</v>
      </c>
      <c r="G215" s="750"/>
      <c r="H215" s="750"/>
      <c r="I215" s="750"/>
      <c r="J215" s="750"/>
      <c r="K215" s="814">
        <f t="shared" si="20"/>
        <v>0</v>
      </c>
      <c r="M215" s="750"/>
      <c r="N215" s="750"/>
      <c r="O215" s="750"/>
      <c r="P215" s="750"/>
      <c r="Q215" s="811">
        <f t="shared" si="21"/>
        <v>0</v>
      </c>
      <c r="S215" s="750"/>
      <c r="T215" s="750"/>
      <c r="U215" s="750"/>
      <c r="V215" s="750"/>
      <c r="W215" s="811">
        <f t="shared" si="22"/>
        <v>0</v>
      </c>
      <c r="Y215" s="750"/>
      <c r="Z215" s="750"/>
      <c r="AA215" s="750"/>
      <c r="AB215" s="750"/>
      <c r="AC215" s="811">
        <f t="shared" si="23"/>
        <v>0</v>
      </c>
    </row>
    <row r="216" spans="2:29" x14ac:dyDescent="0.2">
      <c r="B216" s="810" t="s">
        <v>1373</v>
      </c>
      <c r="C216" s="71"/>
      <c r="D216" s="70"/>
      <c r="E216" s="68"/>
      <c r="F216" s="58">
        <v>382</v>
      </c>
      <c r="G216" s="750"/>
      <c r="H216" s="750"/>
      <c r="I216" s="750"/>
      <c r="J216" s="750"/>
      <c r="K216" s="814">
        <f t="shared" si="20"/>
        <v>0</v>
      </c>
      <c r="M216" s="750"/>
      <c r="N216" s="750"/>
      <c r="O216" s="750"/>
      <c r="P216" s="750"/>
      <c r="Q216" s="811">
        <f t="shared" si="21"/>
        <v>0</v>
      </c>
      <c r="S216" s="750"/>
      <c r="T216" s="750"/>
      <c r="U216" s="750"/>
      <c r="V216" s="750"/>
      <c r="W216" s="811">
        <f t="shared" si="22"/>
        <v>0</v>
      </c>
      <c r="Y216" s="750"/>
      <c r="Z216" s="750"/>
      <c r="AA216" s="750"/>
      <c r="AB216" s="750"/>
      <c r="AC216" s="811">
        <f t="shared" si="23"/>
        <v>0</v>
      </c>
    </row>
    <row r="217" spans="2:29" x14ac:dyDescent="0.2">
      <c r="B217" s="810" t="s">
        <v>1374</v>
      </c>
      <c r="C217" s="71"/>
      <c r="D217" s="70"/>
      <c r="E217" s="68"/>
      <c r="F217" s="58">
        <v>383</v>
      </c>
      <c r="G217" s="750"/>
      <c r="H217" s="750"/>
      <c r="I217" s="750"/>
      <c r="J217" s="750"/>
      <c r="K217" s="814">
        <f t="shared" si="20"/>
        <v>0</v>
      </c>
      <c r="M217" s="750"/>
      <c r="N217" s="750"/>
      <c r="O217" s="750"/>
      <c r="P217" s="750"/>
      <c r="Q217" s="811">
        <f t="shared" si="21"/>
        <v>0</v>
      </c>
      <c r="S217" s="750"/>
      <c r="T217" s="750"/>
      <c r="U217" s="750"/>
      <c r="V217" s="750"/>
      <c r="W217" s="811">
        <f t="shared" si="22"/>
        <v>0</v>
      </c>
      <c r="Y217" s="750"/>
      <c r="Z217" s="750"/>
      <c r="AA217" s="750"/>
      <c r="AB217" s="750"/>
      <c r="AC217" s="811">
        <f t="shared" si="23"/>
        <v>0</v>
      </c>
    </row>
    <row r="218" spans="2:29" x14ac:dyDescent="0.2">
      <c r="B218" s="812" t="s">
        <v>848</v>
      </c>
      <c r="C218" s="79"/>
      <c r="D218" s="80"/>
      <c r="E218" s="81"/>
      <c r="F218" s="58">
        <v>384</v>
      </c>
      <c r="G218" s="750"/>
      <c r="H218" s="750"/>
      <c r="I218" s="750"/>
      <c r="J218" s="750"/>
      <c r="K218" s="814">
        <f t="shared" si="20"/>
        <v>0</v>
      </c>
      <c r="M218" s="750"/>
      <c r="N218" s="750"/>
      <c r="O218" s="750"/>
      <c r="P218" s="750"/>
      <c r="Q218" s="811">
        <f t="shared" si="21"/>
        <v>0</v>
      </c>
      <c r="S218" s="750"/>
      <c r="T218" s="750"/>
      <c r="U218" s="750"/>
      <c r="V218" s="750"/>
      <c r="W218" s="811">
        <f t="shared" si="22"/>
        <v>0</v>
      </c>
      <c r="Y218" s="750"/>
      <c r="Z218" s="750"/>
      <c r="AA218" s="750"/>
      <c r="AB218" s="750"/>
      <c r="AC218" s="811">
        <f t="shared" si="23"/>
        <v>0</v>
      </c>
    </row>
    <row r="219" spans="2:29" x14ac:dyDescent="0.2">
      <c r="B219" s="813" t="s">
        <v>860</v>
      </c>
      <c r="C219" s="75"/>
      <c r="D219" s="75"/>
      <c r="E219" s="69"/>
      <c r="F219" s="23">
        <v>389</v>
      </c>
      <c r="G219" s="814">
        <f>SUBTOTAL(9,G195:G218)</f>
        <v>0</v>
      </c>
      <c r="H219" s="814">
        <f>SUBTOTAL(9,H195:H218)</f>
        <v>0</v>
      </c>
      <c r="I219" s="814">
        <f>SUBTOTAL(9,I195:I218)</f>
        <v>0</v>
      </c>
      <c r="J219" s="814">
        <f>SUBTOTAL(9,J195:J218)</f>
        <v>0</v>
      </c>
      <c r="K219" s="814">
        <f t="shared" si="20"/>
        <v>0</v>
      </c>
      <c r="M219" s="814">
        <f>SUBTOTAL(9,M195:M218)</f>
        <v>0</v>
      </c>
      <c r="N219" s="814">
        <f>SUBTOTAL(9,N195:N218)</f>
        <v>0</v>
      </c>
      <c r="O219" s="814">
        <f>SUBTOTAL(9,O195:O218)</f>
        <v>0</v>
      </c>
      <c r="P219" s="814">
        <f>SUBTOTAL(9,P195:P218)</f>
        <v>0</v>
      </c>
      <c r="Q219" s="811">
        <f t="shared" si="21"/>
        <v>0</v>
      </c>
      <c r="S219" s="814">
        <f>SUBTOTAL(9,S195:S218)</f>
        <v>0</v>
      </c>
      <c r="T219" s="814">
        <f>SUBTOTAL(9,T195:T218)</f>
        <v>0</v>
      </c>
      <c r="U219" s="814">
        <f>SUBTOTAL(9,U195:U218)</f>
        <v>0</v>
      </c>
      <c r="V219" s="814">
        <f>SUBTOTAL(9,V195:V218)</f>
        <v>0</v>
      </c>
      <c r="W219" s="811">
        <f t="shared" si="22"/>
        <v>0</v>
      </c>
      <c r="Y219" s="814">
        <f>SUBTOTAL(9,Y195:Y218)</f>
        <v>0</v>
      </c>
      <c r="Z219" s="814">
        <f>SUBTOTAL(9,Z195:Z218)</f>
        <v>0</v>
      </c>
      <c r="AA219" s="814">
        <f>SUBTOTAL(9,AA195:AA218)</f>
        <v>0</v>
      </c>
      <c r="AB219" s="814">
        <f>SUBTOTAL(9,AB195:AB218)</f>
        <v>0</v>
      </c>
      <c r="AC219" s="811">
        <f t="shared" si="23"/>
        <v>0</v>
      </c>
    </row>
    <row r="220" spans="2:29" x14ac:dyDescent="0.2">
      <c r="B220" s="815" t="s">
        <v>639</v>
      </c>
      <c r="C220" s="71"/>
      <c r="D220" s="70"/>
      <c r="E220" s="68"/>
      <c r="F220" s="58">
        <v>391</v>
      </c>
      <c r="G220" s="750"/>
      <c r="H220" s="750"/>
      <c r="I220" s="750"/>
      <c r="J220" s="750"/>
      <c r="K220" s="814">
        <f t="shared" si="20"/>
        <v>0</v>
      </c>
      <c r="M220" s="750"/>
      <c r="N220" s="750"/>
      <c r="O220" s="750"/>
      <c r="P220" s="750"/>
      <c r="Q220" s="811">
        <f t="shared" si="21"/>
        <v>0</v>
      </c>
      <c r="S220" s="750"/>
      <c r="T220" s="750"/>
      <c r="U220" s="750"/>
      <c r="V220" s="750"/>
      <c r="W220" s="811">
        <f t="shared" si="22"/>
        <v>0</v>
      </c>
      <c r="Y220" s="750"/>
      <c r="Z220" s="750"/>
      <c r="AA220" s="750"/>
      <c r="AB220" s="750"/>
      <c r="AC220" s="811">
        <f t="shared" si="23"/>
        <v>0</v>
      </c>
    </row>
    <row r="221" spans="2:29" x14ac:dyDescent="0.2">
      <c r="B221" s="815" t="s">
        <v>638</v>
      </c>
      <c r="C221" s="71"/>
      <c r="D221" s="70"/>
      <c r="E221" s="68"/>
      <c r="F221" s="58">
        <v>392</v>
      </c>
      <c r="G221" s="750"/>
      <c r="H221" s="750"/>
      <c r="I221" s="750"/>
      <c r="J221" s="750"/>
      <c r="K221" s="814">
        <f t="shared" si="20"/>
        <v>0</v>
      </c>
      <c r="M221" s="750"/>
      <c r="N221" s="750"/>
      <c r="O221" s="750"/>
      <c r="P221" s="750"/>
      <c r="Q221" s="811">
        <f t="shared" si="21"/>
        <v>0</v>
      </c>
      <c r="S221" s="750"/>
      <c r="T221" s="750"/>
      <c r="U221" s="750"/>
      <c r="V221" s="750"/>
      <c r="W221" s="811">
        <f t="shared" si="22"/>
        <v>0</v>
      </c>
      <c r="Y221" s="750"/>
      <c r="Z221" s="750"/>
      <c r="AA221" s="750"/>
      <c r="AB221" s="750"/>
      <c r="AC221" s="811">
        <f t="shared" si="23"/>
        <v>0</v>
      </c>
    </row>
    <row r="222" spans="2:29" x14ac:dyDescent="0.2">
      <c r="B222" s="815" t="s">
        <v>640</v>
      </c>
      <c r="C222" s="71"/>
      <c r="D222" s="70"/>
      <c r="E222" s="68"/>
      <c r="F222" s="58">
        <v>393</v>
      </c>
      <c r="G222" s="750"/>
      <c r="H222" s="750"/>
      <c r="I222" s="750"/>
      <c r="J222" s="750"/>
      <c r="K222" s="814">
        <f t="shared" si="20"/>
        <v>0</v>
      </c>
      <c r="M222" s="750"/>
      <c r="N222" s="750"/>
      <c r="O222" s="750"/>
      <c r="P222" s="750"/>
      <c r="Q222" s="811">
        <f t="shared" si="21"/>
        <v>0</v>
      </c>
      <c r="S222" s="750"/>
      <c r="T222" s="750"/>
      <c r="U222" s="750"/>
      <c r="V222" s="750"/>
      <c r="W222" s="811">
        <f t="shared" si="22"/>
        <v>0</v>
      </c>
      <c r="Y222" s="750"/>
      <c r="Z222" s="750"/>
      <c r="AA222" s="750"/>
      <c r="AB222" s="750"/>
      <c r="AC222" s="811">
        <f t="shared" si="23"/>
        <v>0</v>
      </c>
    </row>
    <row r="223" spans="2:29" x14ac:dyDescent="0.2">
      <c r="B223" s="813" t="s">
        <v>861</v>
      </c>
      <c r="C223" s="75"/>
      <c r="D223" s="75"/>
      <c r="E223" s="69"/>
      <c r="F223" s="23">
        <v>399</v>
      </c>
      <c r="G223" s="814">
        <f>SUBTOTAL(9,G220:G222)</f>
        <v>0</v>
      </c>
      <c r="H223" s="814">
        <f>SUBTOTAL(9,H220:H222)</f>
        <v>0</v>
      </c>
      <c r="I223" s="814">
        <f>SUBTOTAL(9,I220:I222)</f>
        <v>0</v>
      </c>
      <c r="J223" s="814">
        <f>SUBTOTAL(9,J220:J222)</f>
        <v>0</v>
      </c>
      <c r="K223" s="814">
        <f t="shared" si="20"/>
        <v>0</v>
      </c>
      <c r="M223" s="814">
        <f>SUBTOTAL(9,M220:M222)</f>
        <v>0</v>
      </c>
      <c r="N223" s="814">
        <f>SUBTOTAL(9,N220:N222)</f>
        <v>0</v>
      </c>
      <c r="O223" s="814">
        <f>SUBTOTAL(9,O220:O222)</f>
        <v>0</v>
      </c>
      <c r="P223" s="814">
        <f>SUBTOTAL(9,P220:P222)</f>
        <v>0</v>
      </c>
      <c r="Q223" s="811">
        <f t="shared" si="21"/>
        <v>0</v>
      </c>
      <c r="S223" s="814">
        <f>SUBTOTAL(9,S220:S222)</f>
        <v>0</v>
      </c>
      <c r="T223" s="814">
        <f>SUBTOTAL(9,T220:T222)</f>
        <v>0</v>
      </c>
      <c r="U223" s="814">
        <f>SUBTOTAL(9,U220:U222)</f>
        <v>0</v>
      </c>
      <c r="V223" s="814">
        <f>SUBTOTAL(9,V220:V222)</f>
        <v>0</v>
      </c>
      <c r="W223" s="811">
        <f t="shared" si="22"/>
        <v>0</v>
      </c>
      <c r="Y223" s="814">
        <f>SUBTOTAL(9,Y220:Y222)</f>
        <v>0</v>
      </c>
      <c r="Z223" s="814">
        <f>SUBTOTAL(9,Z220:Z222)</f>
        <v>0</v>
      </c>
      <c r="AA223" s="814">
        <f>SUBTOTAL(9,AA220:AA222)</f>
        <v>0</v>
      </c>
      <c r="AB223" s="814">
        <f>SUBTOTAL(9,AB220:AB222)</f>
        <v>0</v>
      </c>
      <c r="AC223" s="811">
        <f t="shared" si="23"/>
        <v>0</v>
      </c>
    </row>
    <row r="224" spans="2:29" x14ac:dyDescent="0.2">
      <c r="B224" s="815" t="s">
        <v>642</v>
      </c>
      <c r="C224" s="71"/>
      <c r="D224" s="70"/>
      <c r="E224" s="68"/>
      <c r="F224" s="58">
        <v>401</v>
      </c>
      <c r="G224" s="750"/>
      <c r="H224" s="750"/>
      <c r="I224" s="750"/>
      <c r="J224" s="750"/>
      <c r="K224" s="814">
        <f t="shared" si="20"/>
        <v>0</v>
      </c>
      <c r="M224" s="750"/>
      <c r="N224" s="750"/>
      <c r="O224" s="750"/>
      <c r="P224" s="750"/>
      <c r="Q224" s="811">
        <f t="shared" si="21"/>
        <v>0</v>
      </c>
      <c r="S224" s="750"/>
      <c r="T224" s="750"/>
      <c r="U224" s="750"/>
      <c r="V224" s="750"/>
      <c r="W224" s="811">
        <f t="shared" si="22"/>
        <v>0</v>
      </c>
      <c r="Y224" s="750"/>
      <c r="Z224" s="750"/>
      <c r="AA224" s="750"/>
      <c r="AB224" s="750"/>
      <c r="AC224" s="811">
        <f t="shared" si="23"/>
        <v>0</v>
      </c>
    </row>
    <row r="225" spans="2:29" x14ac:dyDescent="0.2">
      <c r="B225" s="815" t="s">
        <v>644</v>
      </c>
      <c r="C225" s="71"/>
      <c r="D225" s="70"/>
      <c r="E225" s="68"/>
      <c r="F225" s="58">
        <v>402</v>
      </c>
      <c r="G225" s="750"/>
      <c r="H225" s="750"/>
      <c r="I225" s="750"/>
      <c r="J225" s="750"/>
      <c r="K225" s="814">
        <f t="shared" si="20"/>
        <v>0</v>
      </c>
      <c r="M225" s="750"/>
      <c r="N225" s="750"/>
      <c r="O225" s="750"/>
      <c r="P225" s="750"/>
      <c r="Q225" s="811">
        <f t="shared" si="21"/>
        <v>0</v>
      </c>
      <c r="S225" s="750"/>
      <c r="T225" s="750"/>
      <c r="U225" s="750"/>
      <c r="V225" s="750"/>
      <c r="W225" s="811">
        <f t="shared" si="22"/>
        <v>0</v>
      </c>
      <c r="Y225" s="750"/>
      <c r="Z225" s="750"/>
      <c r="AA225" s="750"/>
      <c r="AB225" s="750"/>
      <c r="AC225" s="811">
        <f t="shared" si="23"/>
        <v>0</v>
      </c>
    </row>
    <row r="226" spans="2:29" x14ac:dyDescent="0.2">
      <c r="B226" s="815" t="s">
        <v>643</v>
      </c>
      <c r="C226" s="71"/>
      <c r="D226" s="70"/>
      <c r="E226" s="68"/>
      <c r="F226" s="58">
        <v>403</v>
      </c>
      <c r="G226" s="750"/>
      <c r="H226" s="750"/>
      <c r="I226" s="750"/>
      <c r="J226" s="750"/>
      <c r="K226" s="814">
        <f t="shared" si="20"/>
        <v>0</v>
      </c>
      <c r="M226" s="750"/>
      <c r="N226" s="750"/>
      <c r="O226" s="750"/>
      <c r="P226" s="750"/>
      <c r="Q226" s="811">
        <f t="shared" si="21"/>
        <v>0</v>
      </c>
      <c r="S226" s="750"/>
      <c r="T226" s="750"/>
      <c r="U226" s="750"/>
      <c r="V226" s="750"/>
      <c r="W226" s="811">
        <f t="shared" si="22"/>
        <v>0</v>
      </c>
      <c r="Y226" s="750"/>
      <c r="Z226" s="750"/>
      <c r="AA226" s="750"/>
      <c r="AB226" s="750"/>
      <c r="AC226" s="811">
        <f t="shared" si="23"/>
        <v>0</v>
      </c>
    </row>
    <row r="227" spans="2:29" x14ac:dyDescent="0.2">
      <c r="B227" s="813" t="s">
        <v>862</v>
      </c>
      <c r="C227" s="75"/>
      <c r="D227" s="75"/>
      <c r="E227" s="69"/>
      <c r="F227" s="23">
        <v>409</v>
      </c>
      <c r="G227" s="814">
        <f>SUBTOTAL(9,G224:G226)</f>
        <v>0</v>
      </c>
      <c r="H227" s="814">
        <f>SUBTOTAL(9,H224:H226)</f>
        <v>0</v>
      </c>
      <c r="I227" s="814">
        <f>SUBTOTAL(9,I224:I226)</f>
        <v>0</v>
      </c>
      <c r="J227" s="814">
        <f>SUBTOTAL(9,J224:J226)</f>
        <v>0</v>
      </c>
      <c r="K227" s="814">
        <f t="shared" si="20"/>
        <v>0</v>
      </c>
      <c r="M227" s="814">
        <f>SUBTOTAL(9,M224:M226)</f>
        <v>0</v>
      </c>
      <c r="N227" s="814">
        <f>SUBTOTAL(9,N224:N226)</f>
        <v>0</v>
      </c>
      <c r="O227" s="814">
        <f>SUBTOTAL(9,O224:O226)</f>
        <v>0</v>
      </c>
      <c r="P227" s="814">
        <f>SUBTOTAL(9,P224:P226)</f>
        <v>0</v>
      </c>
      <c r="Q227" s="811">
        <f t="shared" si="21"/>
        <v>0</v>
      </c>
      <c r="S227" s="814">
        <f>SUBTOTAL(9,S224:S226)</f>
        <v>0</v>
      </c>
      <c r="T227" s="814">
        <f>SUBTOTAL(9,T224:T226)</f>
        <v>0</v>
      </c>
      <c r="U227" s="814">
        <f>SUBTOTAL(9,U224:U226)</f>
        <v>0</v>
      </c>
      <c r="V227" s="814">
        <f>SUBTOTAL(9,V224:V226)</f>
        <v>0</v>
      </c>
      <c r="W227" s="811">
        <f t="shared" si="22"/>
        <v>0</v>
      </c>
      <c r="Y227" s="814">
        <f>SUBTOTAL(9,Y224:Y226)</f>
        <v>0</v>
      </c>
      <c r="Z227" s="814">
        <f>SUBTOTAL(9,Z224:Z226)</f>
        <v>0</v>
      </c>
      <c r="AA227" s="814">
        <f>SUBTOTAL(9,AA224:AA226)</f>
        <v>0</v>
      </c>
      <c r="AB227" s="814">
        <f>SUBTOTAL(9,AB224:AB226)</f>
        <v>0</v>
      </c>
      <c r="AC227" s="811">
        <f t="shared" si="23"/>
        <v>0</v>
      </c>
    </row>
    <row r="228" spans="2:29" x14ac:dyDescent="0.2">
      <c r="B228" s="813" t="s">
        <v>863</v>
      </c>
      <c r="C228" s="75"/>
      <c r="D228" s="75"/>
      <c r="E228" s="69"/>
      <c r="F228" s="23">
        <v>419</v>
      </c>
      <c r="G228" s="814">
        <f>G223+G227</f>
        <v>0</v>
      </c>
      <c r="H228" s="814">
        <f>H223+H227</f>
        <v>0</v>
      </c>
      <c r="I228" s="814">
        <f>I223+I227</f>
        <v>0</v>
      </c>
      <c r="J228" s="814">
        <f>J223+J227</f>
        <v>0</v>
      </c>
      <c r="K228" s="814">
        <f t="shared" si="20"/>
        <v>0</v>
      </c>
      <c r="M228" s="814">
        <f>M223+M227</f>
        <v>0</v>
      </c>
      <c r="N228" s="814">
        <f>N223+N227</f>
        <v>0</v>
      </c>
      <c r="O228" s="814">
        <f>O223+O227</f>
        <v>0</v>
      </c>
      <c r="P228" s="814">
        <f>P223+P227</f>
        <v>0</v>
      </c>
      <c r="Q228" s="811">
        <f t="shared" si="21"/>
        <v>0</v>
      </c>
      <c r="S228" s="814">
        <f>S223+S227</f>
        <v>0</v>
      </c>
      <c r="T228" s="814">
        <f>T223+T227</f>
        <v>0</v>
      </c>
      <c r="U228" s="814">
        <f>U223+U227</f>
        <v>0</v>
      </c>
      <c r="V228" s="814">
        <f>V223+V227</f>
        <v>0</v>
      </c>
      <c r="W228" s="811">
        <f t="shared" si="22"/>
        <v>0</v>
      </c>
      <c r="Y228" s="814">
        <f>Y223+Y227</f>
        <v>0</v>
      </c>
      <c r="Z228" s="814">
        <f>Z223+Z227</f>
        <v>0</v>
      </c>
      <c r="AA228" s="814">
        <f>AA223+AA227</f>
        <v>0</v>
      </c>
      <c r="AB228" s="814">
        <f>AB223+AB227</f>
        <v>0</v>
      </c>
      <c r="AC228" s="811">
        <f t="shared" si="23"/>
        <v>0</v>
      </c>
    </row>
    <row r="229" spans="2:29" x14ac:dyDescent="0.2">
      <c r="B229" s="82" t="s">
        <v>864</v>
      </c>
      <c r="C229" s="75"/>
      <c r="D229" s="75"/>
      <c r="E229" s="69"/>
      <c r="F229" s="23">
        <v>429</v>
      </c>
      <c r="G229" s="608">
        <f>G219+G228</f>
        <v>0</v>
      </c>
      <c r="H229" s="608">
        <f>H219+H228</f>
        <v>0</v>
      </c>
      <c r="I229" s="608">
        <f>I219+I228</f>
        <v>0</v>
      </c>
      <c r="J229" s="608">
        <f>J219+J228</f>
        <v>0</v>
      </c>
      <c r="K229" s="608">
        <f t="shared" si="20"/>
        <v>0</v>
      </c>
      <c r="L229" s="19"/>
      <c r="M229" s="608">
        <f>M219+M228</f>
        <v>0</v>
      </c>
      <c r="N229" s="608">
        <f>N219+N228</f>
        <v>0</v>
      </c>
      <c r="O229" s="608">
        <f>O219+O228</f>
        <v>0</v>
      </c>
      <c r="P229" s="608">
        <f>P219+P228</f>
        <v>0</v>
      </c>
      <c r="Q229" s="608">
        <f t="shared" si="21"/>
        <v>0</v>
      </c>
      <c r="R229" s="19"/>
      <c r="S229" s="608">
        <f>S219+S228</f>
        <v>0</v>
      </c>
      <c r="T229" s="608">
        <f>T219+T228</f>
        <v>0</v>
      </c>
      <c r="U229" s="608">
        <f>U219+U228</f>
        <v>0</v>
      </c>
      <c r="V229" s="608">
        <f>V219+V228</f>
        <v>0</v>
      </c>
      <c r="W229" s="608">
        <f t="shared" si="22"/>
        <v>0</v>
      </c>
      <c r="X229" s="19"/>
      <c r="Y229" s="608">
        <f>Y219+Y228</f>
        <v>0</v>
      </c>
      <c r="Z229" s="608">
        <f>Z219+Z228</f>
        <v>0</v>
      </c>
      <c r="AA229" s="608">
        <f>AA219+AA228</f>
        <v>0</v>
      </c>
      <c r="AB229" s="608">
        <f>AB219+AB228</f>
        <v>0</v>
      </c>
      <c r="AC229" s="608">
        <f t="shared" si="23"/>
        <v>0</v>
      </c>
    </row>
    <row r="231" spans="2:29" x14ac:dyDescent="0.2">
      <c r="B231" s="19" t="s">
        <v>289</v>
      </c>
      <c r="C231"/>
      <c r="F231"/>
      <c r="M231"/>
    </row>
    <row r="232" spans="2:29" x14ac:dyDescent="0.2">
      <c r="B232" s="810" t="s">
        <v>290</v>
      </c>
      <c r="C232" s="71"/>
      <c r="D232" s="70"/>
      <c r="E232" s="68"/>
      <c r="F232" s="58">
        <v>431</v>
      </c>
      <c r="G232" s="616">
        <f t="shared" ref="G232:K247" si="24">G195+G158+G121+G84+G47+G10</f>
        <v>0</v>
      </c>
      <c r="H232" s="616">
        <f t="shared" si="24"/>
        <v>0</v>
      </c>
      <c r="I232" s="616">
        <f t="shared" si="24"/>
        <v>0</v>
      </c>
      <c r="J232" s="616">
        <f t="shared" si="24"/>
        <v>0</v>
      </c>
      <c r="K232" s="616">
        <f t="shared" si="24"/>
        <v>0</v>
      </c>
      <c r="L232" s="19"/>
      <c r="M232" s="616">
        <f t="shared" ref="M232:Q247" si="25">M195+M158+M121+M84+M47+M10</f>
        <v>0</v>
      </c>
      <c r="N232" s="616">
        <f t="shared" si="25"/>
        <v>0</v>
      </c>
      <c r="O232" s="616">
        <f t="shared" si="25"/>
        <v>0</v>
      </c>
      <c r="P232" s="616">
        <f t="shared" si="25"/>
        <v>0</v>
      </c>
      <c r="Q232" s="616">
        <f t="shared" si="25"/>
        <v>0</v>
      </c>
      <c r="R232" s="6"/>
      <c r="S232" s="616">
        <f>S195+S158+S121+S84+S47+S10</f>
        <v>0</v>
      </c>
      <c r="T232" s="616">
        <f t="shared" ref="S232:W247" si="26">T195+T158+T121+T84+T47+T10</f>
        <v>0</v>
      </c>
      <c r="U232" s="616">
        <f t="shared" si="26"/>
        <v>0</v>
      </c>
      <c r="V232" s="616">
        <f t="shared" si="26"/>
        <v>0</v>
      </c>
      <c r="W232" s="616">
        <f t="shared" si="26"/>
        <v>0</v>
      </c>
      <c r="X232" s="6"/>
      <c r="Y232" s="616">
        <f t="shared" ref="Y232:AC247" si="27">Y195+Y158+Y121+Y84+Y47+Y10</f>
        <v>0</v>
      </c>
      <c r="Z232" s="616">
        <f t="shared" si="27"/>
        <v>0</v>
      </c>
      <c r="AA232" s="616">
        <f t="shared" si="27"/>
        <v>0</v>
      </c>
      <c r="AB232" s="616">
        <f t="shared" si="27"/>
        <v>0</v>
      </c>
      <c r="AC232" s="616">
        <f t="shared" si="27"/>
        <v>0</v>
      </c>
    </row>
    <row r="233" spans="2:29" x14ac:dyDescent="0.2">
      <c r="B233" s="77" t="s">
        <v>1252</v>
      </c>
      <c r="C233" s="71"/>
      <c r="D233" s="70"/>
      <c r="E233" s="68"/>
      <c r="F233" s="58">
        <v>432</v>
      </c>
      <c r="G233" s="616">
        <f t="shared" si="24"/>
        <v>0</v>
      </c>
      <c r="H233" s="616">
        <f t="shared" si="24"/>
        <v>0</v>
      </c>
      <c r="I233" s="616">
        <f t="shared" si="24"/>
        <v>0</v>
      </c>
      <c r="J233" s="616">
        <f t="shared" si="24"/>
        <v>0</v>
      </c>
      <c r="K233" s="616">
        <f t="shared" si="24"/>
        <v>0</v>
      </c>
      <c r="L233" s="19"/>
      <c r="M233" s="616">
        <f t="shared" si="25"/>
        <v>0</v>
      </c>
      <c r="N233" s="616">
        <f t="shared" si="25"/>
        <v>0</v>
      </c>
      <c r="O233" s="616">
        <f t="shared" si="25"/>
        <v>0</v>
      </c>
      <c r="P233" s="616">
        <f t="shared" si="25"/>
        <v>0</v>
      </c>
      <c r="Q233" s="616">
        <f t="shared" si="25"/>
        <v>0</v>
      </c>
      <c r="R233" s="6"/>
      <c r="S233" s="616">
        <f t="shared" si="26"/>
        <v>0</v>
      </c>
      <c r="T233" s="616">
        <f t="shared" si="26"/>
        <v>0</v>
      </c>
      <c r="U233" s="616">
        <f t="shared" si="26"/>
        <v>0</v>
      </c>
      <c r="V233" s="616">
        <f t="shared" si="26"/>
        <v>0</v>
      </c>
      <c r="W233" s="616">
        <f t="shared" si="26"/>
        <v>0</v>
      </c>
      <c r="X233" s="6"/>
      <c r="Y233" s="616">
        <f t="shared" si="27"/>
        <v>0</v>
      </c>
      <c r="Z233" s="616">
        <f t="shared" si="27"/>
        <v>0</v>
      </c>
      <c r="AA233" s="616">
        <f t="shared" si="27"/>
        <v>0</v>
      </c>
      <c r="AB233" s="616">
        <f t="shared" si="27"/>
        <v>0</v>
      </c>
      <c r="AC233" s="616">
        <f t="shared" si="27"/>
        <v>0</v>
      </c>
    </row>
    <row r="234" spans="2:29" x14ac:dyDescent="0.2">
      <c r="B234" s="77" t="s">
        <v>1253</v>
      </c>
      <c r="C234" s="71"/>
      <c r="D234" s="70"/>
      <c r="E234" s="68"/>
      <c r="F234" s="58">
        <v>433</v>
      </c>
      <c r="G234" s="616">
        <f t="shared" si="24"/>
        <v>0</v>
      </c>
      <c r="H234" s="616">
        <f t="shared" si="24"/>
        <v>0</v>
      </c>
      <c r="I234" s="616">
        <f t="shared" si="24"/>
        <v>0</v>
      </c>
      <c r="J234" s="616">
        <f t="shared" si="24"/>
        <v>0</v>
      </c>
      <c r="K234" s="616">
        <f t="shared" si="24"/>
        <v>0</v>
      </c>
      <c r="L234" s="19"/>
      <c r="M234" s="616">
        <f t="shared" si="25"/>
        <v>0</v>
      </c>
      <c r="N234" s="616">
        <f t="shared" si="25"/>
        <v>0</v>
      </c>
      <c r="O234" s="616">
        <f t="shared" si="25"/>
        <v>0</v>
      </c>
      <c r="P234" s="616">
        <f t="shared" si="25"/>
        <v>0</v>
      </c>
      <c r="Q234" s="616">
        <f t="shared" si="25"/>
        <v>0</v>
      </c>
      <c r="R234" s="6"/>
      <c r="S234" s="616">
        <f t="shared" si="26"/>
        <v>0</v>
      </c>
      <c r="T234" s="616">
        <f t="shared" si="26"/>
        <v>0</v>
      </c>
      <c r="U234" s="616">
        <f t="shared" si="26"/>
        <v>0</v>
      </c>
      <c r="V234" s="616">
        <f t="shared" si="26"/>
        <v>0</v>
      </c>
      <c r="W234" s="616">
        <f t="shared" si="26"/>
        <v>0</v>
      </c>
      <c r="X234" s="6"/>
      <c r="Y234" s="616">
        <f t="shared" si="27"/>
        <v>0</v>
      </c>
      <c r="Z234" s="616">
        <f t="shared" si="27"/>
        <v>0</v>
      </c>
      <c r="AA234" s="616">
        <f t="shared" si="27"/>
        <v>0</v>
      </c>
      <c r="AB234" s="616">
        <f t="shared" si="27"/>
        <v>0</v>
      </c>
      <c r="AC234" s="616">
        <f t="shared" si="27"/>
        <v>0</v>
      </c>
    </row>
    <row r="235" spans="2:29" x14ac:dyDescent="0.2">
      <c r="B235" s="77" t="s">
        <v>1254</v>
      </c>
      <c r="C235" s="71"/>
      <c r="D235" s="70"/>
      <c r="E235" s="68"/>
      <c r="F235" s="58">
        <v>434</v>
      </c>
      <c r="G235" s="811">
        <f t="shared" si="24"/>
        <v>0</v>
      </c>
      <c r="H235" s="811">
        <f t="shared" si="24"/>
        <v>0</v>
      </c>
      <c r="I235" s="811">
        <f t="shared" si="24"/>
        <v>0</v>
      </c>
      <c r="J235" s="811">
        <f t="shared" si="24"/>
        <v>0</v>
      </c>
      <c r="K235" s="811">
        <f t="shared" si="24"/>
        <v>0</v>
      </c>
      <c r="L235" s="6"/>
      <c r="M235" s="811">
        <f t="shared" si="25"/>
        <v>0</v>
      </c>
      <c r="N235" s="811">
        <f t="shared" si="25"/>
        <v>0</v>
      </c>
      <c r="O235" s="811">
        <f t="shared" si="25"/>
        <v>0</v>
      </c>
      <c r="P235" s="811">
        <f t="shared" si="25"/>
        <v>0</v>
      </c>
      <c r="Q235" s="811">
        <f t="shared" si="25"/>
        <v>0</v>
      </c>
      <c r="R235" s="6"/>
      <c r="S235" s="811">
        <f t="shared" si="26"/>
        <v>0</v>
      </c>
      <c r="T235" s="811">
        <f t="shared" si="26"/>
        <v>0</v>
      </c>
      <c r="U235" s="811">
        <f t="shared" si="26"/>
        <v>0</v>
      </c>
      <c r="V235" s="811">
        <f t="shared" si="26"/>
        <v>0</v>
      </c>
      <c r="W235" s="811">
        <f t="shared" si="26"/>
        <v>0</v>
      </c>
      <c r="X235" s="6"/>
      <c r="Y235" s="811">
        <f t="shared" si="27"/>
        <v>0</v>
      </c>
      <c r="Z235" s="811">
        <f t="shared" si="27"/>
        <v>0</v>
      </c>
      <c r="AA235" s="811">
        <f t="shared" si="27"/>
        <v>0</v>
      </c>
      <c r="AB235" s="811">
        <f t="shared" si="27"/>
        <v>0</v>
      </c>
      <c r="AC235" s="811">
        <f t="shared" si="27"/>
        <v>0</v>
      </c>
    </row>
    <row r="236" spans="2:29" x14ac:dyDescent="0.2">
      <c r="B236" s="77" t="s">
        <v>1255</v>
      </c>
      <c r="C236" s="71"/>
      <c r="D236" s="70"/>
      <c r="E236" s="68"/>
      <c r="F236" s="58">
        <v>435</v>
      </c>
      <c r="G236" s="811">
        <f t="shared" si="24"/>
        <v>0</v>
      </c>
      <c r="H236" s="811">
        <f t="shared" si="24"/>
        <v>0</v>
      </c>
      <c r="I236" s="811">
        <f t="shared" si="24"/>
        <v>0</v>
      </c>
      <c r="J236" s="811">
        <f t="shared" si="24"/>
        <v>0</v>
      </c>
      <c r="K236" s="811">
        <f t="shared" si="24"/>
        <v>0</v>
      </c>
      <c r="L236" s="6"/>
      <c r="M236" s="811">
        <f t="shared" si="25"/>
        <v>0</v>
      </c>
      <c r="N236" s="811">
        <f t="shared" si="25"/>
        <v>0</v>
      </c>
      <c r="O236" s="811">
        <f t="shared" si="25"/>
        <v>0</v>
      </c>
      <c r="P236" s="811">
        <f t="shared" si="25"/>
        <v>0</v>
      </c>
      <c r="Q236" s="811">
        <f t="shared" si="25"/>
        <v>0</v>
      </c>
      <c r="R236" s="6"/>
      <c r="S236" s="811">
        <f t="shared" si="26"/>
        <v>0</v>
      </c>
      <c r="T236" s="811">
        <f t="shared" si="26"/>
        <v>0</v>
      </c>
      <c r="U236" s="811">
        <f t="shared" si="26"/>
        <v>0</v>
      </c>
      <c r="V236" s="811">
        <f t="shared" si="26"/>
        <v>0</v>
      </c>
      <c r="W236" s="811">
        <f t="shared" si="26"/>
        <v>0</v>
      </c>
      <c r="X236" s="6"/>
      <c r="Y236" s="811">
        <f t="shared" si="27"/>
        <v>0</v>
      </c>
      <c r="Z236" s="811">
        <f t="shared" si="27"/>
        <v>0</v>
      </c>
      <c r="AA236" s="811">
        <f t="shared" si="27"/>
        <v>0</v>
      </c>
      <c r="AB236" s="811">
        <f t="shared" si="27"/>
        <v>0</v>
      </c>
      <c r="AC236" s="811">
        <f t="shared" si="27"/>
        <v>0</v>
      </c>
    </row>
    <row r="237" spans="2:29" x14ac:dyDescent="0.2">
      <c r="B237" s="77" t="s">
        <v>1256</v>
      </c>
      <c r="C237" s="71"/>
      <c r="D237" s="70"/>
      <c r="E237" s="68"/>
      <c r="F237" s="58">
        <v>436</v>
      </c>
      <c r="G237" s="811">
        <f t="shared" si="24"/>
        <v>0</v>
      </c>
      <c r="H237" s="811">
        <f t="shared" si="24"/>
        <v>0</v>
      </c>
      <c r="I237" s="811">
        <f t="shared" si="24"/>
        <v>0</v>
      </c>
      <c r="J237" s="811">
        <f t="shared" si="24"/>
        <v>0</v>
      </c>
      <c r="K237" s="811">
        <f t="shared" si="24"/>
        <v>0</v>
      </c>
      <c r="L237" s="6"/>
      <c r="M237" s="811">
        <f t="shared" si="25"/>
        <v>0</v>
      </c>
      <c r="N237" s="811">
        <f t="shared" si="25"/>
        <v>0</v>
      </c>
      <c r="O237" s="811">
        <f t="shared" si="25"/>
        <v>0</v>
      </c>
      <c r="P237" s="811">
        <f t="shared" si="25"/>
        <v>0</v>
      </c>
      <c r="Q237" s="811">
        <f t="shared" si="25"/>
        <v>0</v>
      </c>
      <c r="R237" s="6"/>
      <c r="S237" s="811">
        <f t="shared" si="26"/>
        <v>0</v>
      </c>
      <c r="T237" s="811">
        <f t="shared" si="26"/>
        <v>0</v>
      </c>
      <c r="U237" s="811">
        <f t="shared" si="26"/>
        <v>0</v>
      </c>
      <c r="V237" s="811">
        <f t="shared" si="26"/>
        <v>0</v>
      </c>
      <c r="W237" s="811">
        <f t="shared" si="26"/>
        <v>0</v>
      </c>
      <c r="X237" s="6"/>
      <c r="Y237" s="811">
        <f t="shared" si="27"/>
        <v>0</v>
      </c>
      <c r="Z237" s="811">
        <f t="shared" si="27"/>
        <v>0</v>
      </c>
      <c r="AA237" s="811">
        <f t="shared" si="27"/>
        <v>0</v>
      </c>
      <c r="AB237" s="811">
        <f t="shared" si="27"/>
        <v>0</v>
      </c>
      <c r="AC237" s="811">
        <f t="shared" si="27"/>
        <v>0</v>
      </c>
    </row>
    <row r="238" spans="2:29" x14ac:dyDescent="0.2">
      <c r="B238" s="77" t="s">
        <v>1257</v>
      </c>
      <c r="C238" s="71"/>
      <c r="D238" s="70"/>
      <c r="E238" s="68"/>
      <c r="F238" s="58">
        <v>437</v>
      </c>
      <c r="G238" s="811">
        <f t="shared" si="24"/>
        <v>0</v>
      </c>
      <c r="H238" s="811">
        <f t="shared" si="24"/>
        <v>0</v>
      </c>
      <c r="I238" s="811">
        <f t="shared" si="24"/>
        <v>0</v>
      </c>
      <c r="J238" s="811">
        <f t="shared" si="24"/>
        <v>0</v>
      </c>
      <c r="K238" s="811">
        <f t="shared" si="24"/>
        <v>0</v>
      </c>
      <c r="L238" s="6"/>
      <c r="M238" s="811">
        <f t="shared" si="25"/>
        <v>0</v>
      </c>
      <c r="N238" s="811">
        <f t="shared" si="25"/>
        <v>0</v>
      </c>
      <c r="O238" s="811">
        <f t="shared" si="25"/>
        <v>0</v>
      </c>
      <c r="P238" s="811">
        <f t="shared" si="25"/>
        <v>0</v>
      </c>
      <c r="Q238" s="811">
        <f t="shared" si="25"/>
        <v>0</v>
      </c>
      <c r="R238" s="6"/>
      <c r="S238" s="811">
        <f t="shared" si="26"/>
        <v>0</v>
      </c>
      <c r="T238" s="811">
        <f t="shared" si="26"/>
        <v>0</v>
      </c>
      <c r="U238" s="811">
        <f t="shared" si="26"/>
        <v>0</v>
      </c>
      <c r="V238" s="811">
        <f t="shared" si="26"/>
        <v>0</v>
      </c>
      <c r="W238" s="811">
        <f t="shared" si="26"/>
        <v>0</v>
      </c>
      <c r="X238" s="6"/>
      <c r="Y238" s="811">
        <f t="shared" si="27"/>
        <v>0</v>
      </c>
      <c r="Z238" s="811">
        <f t="shared" si="27"/>
        <v>0</v>
      </c>
      <c r="AA238" s="811">
        <f t="shared" si="27"/>
        <v>0</v>
      </c>
      <c r="AB238" s="811">
        <f t="shared" si="27"/>
        <v>0</v>
      </c>
      <c r="AC238" s="811">
        <f t="shared" si="27"/>
        <v>0</v>
      </c>
    </row>
    <row r="239" spans="2:29" x14ac:dyDescent="0.2">
      <c r="B239" s="77" t="s">
        <v>1258</v>
      </c>
      <c r="C239" s="71"/>
      <c r="D239" s="70"/>
      <c r="E239" s="68"/>
      <c r="F239" s="58">
        <v>438</v>
      </c>
      <c r="G239" s="811">
        <f t="shared" si="24"/>
        <v>0</v>
      </c>
      <c r="H239" s="811">
        <f t="shared" si="24"/>
        <v>0</v>
      </c>
      <c r="I239" s="811">
        <f t="shared" si="24"/>
        <v>0</v>
      </c>
      <c r="J239" s="811">
        <f t="shared" si="24"/>
        <v>0</v>
      </c>
      <c r="K239" s="811">
        <f t="shared" si="24"/>
        <v>0</v>
      </c>
      <c r="L239" s="6"/>
      <c r="M239" s="811">
        <f t="shared" si="25"/>
        <v>0</v>
      </c>
      <c r="N239" s="811">
        <f t="shared" si="25"/>
        <v>0</v>
      </c>
      <c r="O239" s="811">
        <f t="shared" si="25"/>
        <v>0</v>
      </c>
      <c r="P239" s="811">
        <f t="shared" si="25"/>
        <v>0</v>
      </c>
      <c r="Q239" s="811">
        <f t="shared" si="25"/>
        <v>0</v>
      </c>
      <c r="R239" s="6"/>
      <c r="S239" s="811">
        <f t="shared" si="26"/>
        <v>0</v>
      </c>
      <c r="T239" s="811">
        <f t="shared" si="26"/>
        <v>0</v>
      </c>
      <c r="U239" s="811">
        <f t="shared" si="26"/>
        <v>0</v>
      </c>
      <c r="V239" s="811">
        <f t="shared" si="26"/>
        <v>0</v>
      </c>
      <c r="W239" s="811">
        <f t="shared" si="26"/>
        <v>0</v>
      </c>
      <c r="X239" s="6"/>
      <c r="Y239" s="811">
        <f t="shared" si="27"/>
        <v>0</v>
      </c>
      <c r="Z239" s="811">
        <f t="shared" si="27"/>
        <v>0</v>
      </c>
      <c r="AA239" s="811">
        <f t="shared" si="27"/>
        <v>0</v>
      </c>
      <c r="AB239" s="811">
        <f t="shared" si="27"/>
        <v>0</v>
      </c>
      <c r="AC239" s="811">
        <f t="shared" si="27"/>
        <v>0</v>
      </c>
    </row>
    <row r="240" spans="2:29" x14ac:dyDescent="0.2">
      <c r="B240" s="77" t="s">
        <v>1259</v>
      </c>
      <c r="C240" s="71"/>
      <c r="D240" s="70"/>
      <c r="E240" s="68"/>
      <c r="F240" s="58">
        <v>439</v>
      </c>
      <c r="G240" s="811">
        <f t="shared" si="24"/>
        <v>0</v>
      </c>
      <c r="H240" s="811">
        <f t="shared" si="24"/>
        <v>0</v>
      </c>
      <c r="I240" s="811">
        <f t="shared" si="24"/>
        <v>0</v>
      </c>
      <c r="J240" s="811">
        <f t="shared" si="24"/>
        <v>0</v>
      </c>
      <c r="K240" s="811">
        <f t="shared" si="24"/>
        <v>0</v>
      </c>
      <c r="L240" s="6"/>
      <c r="M240" s="811">
        <f t="shared" si="25"/>
        <v>0</v>
      </c>
      <c r="N240" s="811">
        <f t="shared" si="25"/>
        <v>0</v>
      </c>
      <c r="O240" s="811">
        <f t="shared" si="25"/>
        <v>0</v>
      </c>
      <c r="P240" s="811">
        <f t="shared" si="25"/>
        <v>0</v>
      </c>
      <c r="Q240" s="811">
        <f t="shared" si="25"/>
        <v>0</v>
      </c>
      <c r="R240" s="6"/>
      <c r="S240" s="811">
        <f t="shared" si="26"/>
        <v>0</v>
      </c>
      <c r="T240" s="811">
        <f t="shared" si="26"/>
        <v>0</v>
      </c>
      <c r="U240" s="811">
        <f t="shared" si="26"/>
        <v>0</v>
      </c>
      <c r="V240" s="811">
        <f t="shared" si="26"/>
        <v>0</v>
      </c>
      <c r="W240" s="811">
        <f t="shared" si="26"/>
        <v>0</v>
      </c>
      <c r="X240" s="6"/>
      <c r="Y240" s="811">
        <f t="shared" si="27"/>
        <v>0</v>
      </c>
      <c r="Z240" s="811">
        <f t="shared" si="27"/>
        <v>0</v>
      </c>
      <c r="AA240" s="811">
        <f t="shared" si="27"/>
        <v>0</v>
      </c>
      <c r="AB240" s="811">
        <f t="shared" si="27"/>
        <v>0</v>
      </c>
      <c r="AC240" s="811">
        <f t="shared" si="27"/>
        <v>0</v>
      </c>
    </row>
    <row r="241" spans="2:29" x14ac:dyDescent="0.2">
      <c r="B241" s="77" t="s">
        <v>1260</v>
      </c>
      <c r="C241" s="71"/>
      <c r="D241" s="70"/>
      <c r="E241" s="68"/>
      <c r="F241" s="58">
        <v>440</v>
      </c>
      <c r="G241" s="811">
        <f t="shared" si="24"/>
        <v>0</v>
      </c>
      <c r="H241" s="811">
        <f t="shared" si="24"/>
        <v>0</v>
      </c>
      <c r="I241" s="811">
        <f t="shared" si="24"/>
        <v>0</v>
      </c>
      <c r="J241" s="811">
        <f t="shared" si="24"/>
        <v>0</v>
      </c>
      <c r="K241" s="811">
        <f t="shared" si="24"/>
        <v>0</v>
      </c>
      <c r="L241" s="6"/>
      <c r="M241" s="811">
        <f t="shared" si="25"/>
        <v>0</v>
      </c>
      <c r="N241" s="811">
        <f t="shared" si="25"/>
        <v>0</v>
      </c>
      <c r="O241" s="811">
        <f t="shared" si="25"/>
        <v>0</v>
      </c>
      <c r="P241" s="811">
        <f t="shared" si="25"/>
        <v>0</v>
      </c>
      <c r="Q241" s="811">
        <f t="shared" si="25"/>
        <v>0</v>
      </c>
      <c r="R241" s="6"/>
      <c r="S241" s="811">
        <f t="shared" si="26"/>
        <v>0</v>
      </c>
      <c r="T241" s="811">
        <f t="shared" si="26"/>
        <v>0</v>
      </c>
      <c r="U241" s="811">
        <f t="shared" si="26"/>
        <v>0</v>
      </c>
      <c r="V241" s="811">
        <f t="shared" si="26"/>
        <v>0</v>
      </c>
      <c r="W241" s="811">
        <f t="shared" si="26"/>
        <v>0</v>
      </c>
      <c r="X241" s="6"/>
      <c r="Y241" s="811">
        <f t="shared" si="27"/>
        <v>0</v>
      </c>
      <c r="Z241" s="811">
        <f t="shared" si="27"/>
        <v>0</v>
      </c>
      <c r="AA241" s="811">
        <f t="shared" si="27"/>
        <v>0</v>
      </c>
      <c r="AB241" s="811">
        <f t="shared" si="27"/>
        <v>0</v>
      </c>
      <c r="AC241" s="811">
        <f t="shared" si="27"/>
        <v>0</v>
      </c>
    </row>
    <row r="242" spans="2:29" x14ac:dyDescent="0.2">
      <c r="B242" s="77" t="s">
        <v>1261</v>
      </c>
      <c r="C242" s="71"/>
      <c r="D242" s="70"/>
      <c r="E242" s="68"/>
      <c r="F242" s="58">
        <v>441</v>
      </c>
      <c r="G242" s="811">
        <f t="shared" si="24"/>
        <v>0</v>
      </c>
      <c r="H242" s="811">
        <f t="shared" si="24"/>
        <v>0</v>
      </c>
      <c r="I242" s="811">
        <f t="shared" si="24"/>
        <v>0</v>
      </c>
      <c r="J242" s="811">
        <f t="shared" si="24"/>
        <v>0</v>
      </c>
      <c r="K242" s="811">
        <f t="shared" si="24"/>
        <v>0</v>
      </c>
      <c r="L242" s="6"/>
      <c r="M242" s="811">
        <f t="shared" si="25"/>
        <v>0</v>
      </c>
      <c r="N242" s="811">
        <f t="shared" si="25"/>
        <v>0</v>
      </c>
      <c r="O242" s="811">
        <f t="shared" si="25"/>
        <v>0</v>
      </c>
      <c r="P242" s="811">
        <f t="shared" si="25"/>
        <v>0</v>
      </c>
      <c r="Q242" s="811">
        <f t="shared" si="25"/>
        <v>0</v>
      </c>
      <c r="R242" s="6"/>
      <c r="S242" s="811">
        <f t="shared" si="26"/>
        <v>0</v>
      </c>
      <c r="T242" s="811">
        <f t="shared" si="26"/>
        <v>0</v>
      </c>
      <c r="U242" s="811">
        <f t="shared" si="26"/>
        <v>0</v>
      </c>
      <c r="V242" s="811">
        <f t="shared" si="26"/>
        <v>0</v>
      </c>
      <c r="W242" s="811">
        <f t="shared" si="26"/>
        <v>0</v>
      </c>
      <c r="X242" s="6"/>
      <c r="Y242" s="811">
        <f t="shared" si="27"/>
        <v>0</v>
      </c>
      <c r="Z242" s="811">
        <f t="shared" si="27"/>
        <v>0</v>
      </c>
      <c r="AA242" s="811">
        <f t="shared" si="27"/>
        <v>0</v>
      </c>
      <c r="AB242" s="811">
        <f t="shared" si="27"/>
        <v>0</v>
      </c>
      <c r="AC242" s="811">
        <f t="shared" si="27"/>
        <v>0</v>
      </c>
    </row>
    <row r="243" spans="2:29" x14ac:dyDescent="0.2">
      <c r="B243" s="77" t="s">
        <v>1262</v>
      </c>
      <c r="C243" s="71"/>
      <c r="D243" s="70"/>
      <c r="E243" s="68"/>
      <c r="F243" s="58">
        <v>442</v>
      </c>
      <c r="G243" s="811">
        <f t="shared" si="24"/>
        <v>0</v>
      </c>
      <c r="H243" s="811">
        <f t="shared" si="24"/>
        <v>0</v>
      </c>
      <c r="I243" s="811">
        <f t="shared" si="24"/>
        <v>0</v>
      </c>
      <c r="J243" s="811">
        <f t="shared" si="24"/>
        <v>0</v>
      </c>
      <c r="K243" s="811">
        <f t="shared" si="24"/>
        <v>0</v>
      </c>
      <c r="L243" s="6"/>
      <c r="M243" s="811">
        <f t="shared" si="25"/>
        <v>0</v>
      </c>
      <c r="N243" s="811">
        <f t="shared" si="25"/>
        <v>0</v>
      </c>
      <c r="O243" s="811">
        <f t="shared" si="25"/>
        <v>0</v>
      </c>
      <c r="P243" s="811">
        <f t="shared" si="25"/>
        <v>0</v>
      </c>
      <c r="Q243" s="811">
        <f t="shared" si="25"/>
        <v>0</v>
      </c>
      <c r="R243" s="6"/>
      <c r="S243" s="811">
        <f t="shared" si="26"/>
        <v>0</v>
      </c>
      <c r="T243" s="811">
        <f t="shared" si="26"/>
        <v>0</v>
      </c>
      <c r="U243" s="811">
        <f t="shared" si="26"/>
        <v>0</v>
      </c>
      <c r="V243" s="811">
        <f t="shared" si="26"/>
        <v>0</v>
      </c>
      <c r="W243" s="811">
        <f t="shared" si="26"/>
        <v>0</v>
      </c>
      <c r="X243" s="6"/>
      <c r="Y243" s="811">
        <f t="shared" si="27"/>
        <v>0</v>
      </c>
      <c r="Z243" s="811">
        <f t="shared" si="27"/>
        <v>0</v>
      </c>
      <c r="AA243" s="811">
        <f t="shared" si="27"/>
        <v>0</v>
      </c>
      <c r="AB243" s="811">
        <f t="shared" si="27"/>
        <v>0</v>
      </c>
      <c r="AC243" s="811">
        <f t="shared" si="27"/>
        <v>0</v>
      </c>
    </row>
    <row r="244" spans="2:29" x14ac:dyDescent="0.2">
      <c r="B244" s="77" t="s">
        <v>1263</v>
      </c>
      <c r="C244" s="71"/>
      <c r="D244" s="70"/>
      <c r="E244" s="68"/>
      <c r="F244" s="58">
        <v>443</v>
      </c>
      <c r="G244" s="811">
        <f t="shared" si="24"/>
        <v>0</v>
      </c>
      <c r="H244" s="811">
        <f t="shared" si="24"/>
        <v>0</v>
      </c>
      <c r="I244" s="811">
        <f t="shared" si="24"/>
        <v>0</v>
      </c>
      <c r="J244" s="811">
        <f t="shared" si="24"/>
        <v>0</v>
      </c>
      <c r="K244" s="811">
        <f t="shared" si="24"/>
        <v>0</v>
      </c>
      <c r="L244" s="6"/>
      <c r="M244" s="811">
        <f t="shared" si="25"/>
        <v>0</v>
      </c>
      <c r="N244" s="811">
        <f t="shared" si="25"/>
        <v>0</v>
      </c>
      <c r="O244" s="811">
        <f t="shared" si="25"/>
        <v>0</v>
      </c>
      <c r="P244" s="811">
        <f t="shared" si="25"/>
        <v>0</v>
      </c>
      <c r="Q244" s="811">
        <f t="shared" si="25"/>
        <v>0</v>
      </c>
      <c r="R244" s="6"/>
      <c r="S244" s="811">
        <f t="shared" si="26"/>
        <v>0</v>
      </c>
      <c r="T244" s="811">
        <f t="shared" si="26"/>
        <v>0</v>
      </c>
      <c r="U244" s="811">
        <f t="shared" si="26"/>
        <v>0</v>
      </c>
      <c r="V244" s="811">
        <f t="shared" si="26"/>
        <v>0</v>
      </c>
      <c r="W244" s="811">
        <f t="shared" si="26"/>
        <v>0</v>
      </c>
      <c r="X244" s="6"/>
      <c r="Y244" s="811">
        <f t="shared" si="27"/>
        <v>0</v>
      </c>
      <c r="Z244" s="811">
        <f t="shared" si="27"/>
        <v>0</v>
      </c>
      <c r="AA244" s="811">
        <f t="shared" si="27"/>
        <v>0</v>
      </c>
      <c r="AB244" s="811">
        <f t="shared" si="27"/>
        <v>0</v>
      </c>
      <c r="AC244" s="811">
        <f t="shared" si="27"/>
        <v>0</v>
      </c>
    </row>
    <row r="245" spans="2:29" x14ac:dyDescent="0.2">
      <c r="B245" s="810" t="s">
        <v>1349</v>
      </c>
      <c r="C245" s="71"/>
      <c r="D245" s="70"/>
      <c r="E245" s="68"/>
      <c r="F245" s="58">
        <v>444</v>
      </c>
      <c r="G245" s="811">
        <f t="shared" si="24"/>
        <v>0</v>
      </c>
      <c r="H245" s="811">
        <f t="shared" si="24"/>
        <v>0</v>
      </c>
      <c r="I245" s="811">
        <f t="shared" si="24"/>
        <v>0</v>
      </c>
      <c r="J245" s="811">
        <f t="shared" si="24"/>
        <v>0</v>
      </c>
      <c r="K245" s="811">
        <f t="shared" si="24"/>
        <v>0</v>
      </c>
      <c r="L245" s="6"/>
      <c r="M245" s="811">
        <f t="shared" si="25"/>
        <v>0</v>
      </c>
      <c r="N245" s="811">
        <f t="shared" si="25"/>
        <v>0</v>
      </c>
      <c r="O245" s="811">
        <f t="shared" si="25"/>
        <v>0</v>
      </c>
      <c r="P245" s="811">
        <f t="shared" si="25"/>
        <v>0</v>
      </c>
      <c r="Q245" s="811">
        <f t="shared" si="25"/>
        <v>0</v>
      </c>
      <c r="R245" s="6"/>
      <c r="S245" s="811">
        <f t="shared" si="26"/>
        <v>0</v>
      </c>
      <c r="T245" s="811">
        <f t="shared" si="26"/>
        <v>0</v>
      </c>
      <c r="U245" s="811">
        <f t="shared" si="26"/>
        <v>0</v>
      </c>
      <c r="V245" s="811">
        <f t="shared" si="26"/>
        <v>0</v>
      </c>
      <c r="W245" s="811">
        <f t="shared" si="26"/>
        <v>0</v>
      </c>
      <c r="X245" s="6"/>
      <c r="Y245" s="811">
        <f t="shared" si="27"/>
        <v>0</v>
      </c>
      <c r="Z245" s="811">
        <f t="shared" si="27"/>
        <v>0</v>
      </c>
      <c r="AA245" s="811">
        <f t="shared" si="27"/>
        <v>0</v>
      </c>
      <c r="AB245" s="811">
        <f t="shared" si="27"/>
        <v>0</v>
      </c>
      <c r="AC245" s="811">
        <f t="shared" si="27"/>
        <v>0</v>
      </c>
    </row>
    <row r="246" spans="2:29" x14ac:dyDescent="0.2">
      <c r="B246" s="810" t="s">
        <v>850</v>
      </c>
      <c r="C246" s="71"/>
      <c r="D246" s="70"/>
      <c r="E246" s="68"/>
      <c r="F246" s="58">
        <v>445</v>
      </c>
      <c r="G246" s="811">
        <f t="shared" si="24"/>
        <v>0</v>
      </c>
      <c r="H246" s="811">
        <f t="shared" si="24"/>
        <v>0</v>
      </c>
      <c r="I246" s="811">
        <f t="shared" si="24"/>
        <v>0</v>
      </c>
      <c r="J246" s="811">
        <f t="shared" si="24"/>
        <v>0</v>
      </c>
      <c r="K246" s="811">
        <f t="shared" si="24"/>
        <v>0</v>
      </c>
      <c r="L246" s="6"/>
      <c r="M246" s="811">
        <f t="shared" si="25"/>
        <v>0</v>
      </c>
      <c r="N246" s="811">
        <f t="shared" si="25"/>
        <v>0</v>
      </c>
      <c r="O246" s="811">
        <f t="shared" si="25"/>
        <v>0</v>
      </c>
      <c r="P246" s="811">
        <f t="shared" si="25"/>
        <v>0</v>
      </c>
      <c r="Q246" s="811">
        <f t="shared" si="25"/>
        <v>0</v>
      </c>
      <c r="R246" s="6"/>
      <c r="S246" s="811">
        <f t="shared" si="26"/>
        <v>0</v>
      </c>
      <c r="T246" s="811">
        <f t="shared" si="26"/>
        <v>0</v>
      </c>
      <c r="U246" s="811">
        <f t="shared" si="26"/>
        <v>0</v>
      </c>
      <c r="V246" s="811">
        <f t="shared" si="26"/>
        <v>0</v>
      </c>
      <c r="W246" s="811">
        <f t="shared" si="26"/>
        <v>0</v>
      </c>
      <c r="X246" s="6"/>
      <c r="Y246" s="811">
        <f t="shared" si="27"/>
        <v>0</v>
      </c>
      <c r="Z246" s="811">
        <f t="shared" si="27"/>
        <v>0</v>
      </c>
      <c r="AA246" s="811">
        <f t="shared" si="27"/>
        <v>0</v>
      </c>
      <c r="AB246" s="811">
        <f t="shared" si="27"/>
        <v>0</v>
      </c>
      <c r="AC246" s="811">
        <f t="shared" si="27"/>
        <v>0</v>
      </c>
    </row>
    <row r="247" spans="2:29" x14ac:dyDescent="0.2">
      <c r="B247" s="810" t="s">
        <v>1365</v>
      </c>
      <c r="C247" s="71"/>
      <c r="D247" s="70"/>
      <c r="E247" s="68"/>
      <c r="F247" s="58">
        <v>446</v>
      </c>
      <c r="G247" s="811">
        <f t="shared" si="24"/>
        <v>0</v>
      </c>
      <c r="H247" s="811">
        <f t="shared" si="24"/>
        <v>0</v>
      </c>
      <c r="I247" s="811">
        <f t="shared" si="24"/>
        <v>0</v>
      </c>
      <c r="J247" s="811">
        <f t="shared" si="24"/>
        <v>0</v>
      </c>
      <c r="K247" s="811">
        <f t="shared" si="24"/>
        <v>0</v>
      </c>
      <c r="L247" s="6"/>
      <c r="M247" s="811">
        <f t="shared" si="25"/>
        <v>0</v>
      </c>
      <c r="N247" s="811">
        <f t="shared" si="25"/>
        <v>0</v>
      </c>
      <c r="O247" s="811">
        <f t="shared" si="25"/>
        <v>0</v>
      </c>
      <c r="P247" s="811">
        <f t="shared" si="25"/>
        <v>0</v>
      </c>
      <c r="Q247" s="811">
        <f t="shared" si="25"/>
        <v>0</v>
      </c>
      <c r="R247" s="6"/>
      <c r="S247" s="811">
        <f t="shared" si="26"/>
        <v>0</v>
      </c>
      <c r="T247" s="811">
        <f t="shared" si="26"/>
        <v>0</v>
      </c>
      <c r="U247" s="811">
        <f t="shared" si="26"/>
        <v>0</v>
      </c>
      <c r="V247" s="811">
        <f t="shared" si="26"/>
        <v>0</v>
      </c>
      <c r="W247" s="811">
        <f t="shared" si="26"/>
        <v>0</v>
      </c>
      <c r="X247" s="6"/>
      <c r="Y247" s="811">
        <f t="shared" si="27"/>
        <v>0</v>
      </c>
      <c r="Z247" s="811">
        <f t="shared" si="27"/>
        <v>0</v>
      </c>
      <c r="AA247" s="811">
        <f t="shared" si="27"/>
        <v>0</v>
      </c>
      <c r="AB247" s="811">
        <f t="shared" si="27"/>
        <v>0</v>
      </c>
      <c r="AC247" s="811">
        <f t="shared" si="27"/>
        <v>0</v>
      </c>
    </row>
    <row r="248" spans="2:29" x14ac:dyDescent="0.2">
      <c r="B248" s="810" t="s">
        <v>1366</v>
      </c>
      <c r="C248" s="71"/>
      <c r="D248" s="70"/>
      <c r="E248" s="68"/>
      <c r="F248" s="58">
        <v>447</v>
      </c>
      <c r="G248" s="811">
        <f t="shared" ref="G248:K263" si="28">G211+G174+G137+G100+G63+G26</f>
        <v>0</v>
      </c>
      <c r="H248" s="811">
        <f t="shared" si="28"/>
        <v>0</v>
      </c>
      <c r="I248" s="811">
        <f t="shared" si="28"/>
        <v>0</v>
      </c>
      <c r="J248" s="811">
        <f t="shared" si="28"/>
        <v>0</v>
      </c>
      <c r="K248" s="811">
        <f t="shared" si="28"/>
        <v>0</v>
      </c>
      <c r="L248" s="6"/>
      <c r="M248" s="811">
        <f t="shared" ref="M248:Q263" si="29">M211+M174+M137+M100+M63+M26</f>
        <v>0</v>
      </c>
      <c r="N248" s="811">
        <f t="shared" si="29"/>
        <v>0</v>
      </c>
      <c r="O248" s="811">
        <f t="shared" si="29"/>
        <v>0</v>
      </c>
      <c r="P248" s="811">
        <f t="shared" si="29"/>
        <v>0</v>
      </c>
      <c r="Q248" s="811">
        <f t="shared" si="29"/>
        <v>0</v>
      </c>
      <c r="R248" s="6"/>
      <c r="S248" s="811">
        <f t="shared" ref="S248:W263" si="30">S211+S174+S137+S100+S63+S26</f>
        <v>0</v>
      </c>
      <c r="T248" s="811">
        <f t="shared" si="30"/>
        <v>0</v>
      </c>
      <c r="U248" s="811">
        <f t="shared" si="30"/>
        <v>0</v>
      </c>
      <c r="V248" s="811">
        <f t="shared" si="30"/>
        <v>0</v>
      </c>
      <c r="W248" s="811">
        <f t="shared" si="30"/>
        <v>0</v>
      </c>
      <c r="X248" s="6"/>
      <c r="Y248" s="811">
        <f t="shared" ref="Y248:AC263" si="31">Y211+Y174+Y137+Y100+Y63+Y26</f>
        <v>0</v>
      </c>
      <c r="Z248" s="811">
        <f t="shared" si="31"/>
        <v>0</v>
      </c>
      <c r="AA248" s="811">
        <f t="shared" si="31"/>
        <v>0</v>
      </c>
      <c r="AB248" s="811">
        <f t="shared" si="31"/>
        <v>0</v>
      </c>
      <c r="AC248" s="811">
        <f t="shared" si="31"/>
        <v>0</v>
      </c>
    </row>
    <row r="249" spans="2:29" x14ac:dyDescent="0.2">
      <c r="B249" s="810" t="s">
        <v>1367</v>
      </c>
      <c r="C249" s="71"/>
      <c r="D249" s="70"/>
      <c r="E249" s="68"/>
      <c r="F249" s="58">
        <v>448</v>
      </c>
      <c r="G249" s="811">
        <f t="shared" si="28"/>
        <v>0</v>
      </c>
      <c r="H249" s="811">
        <f t="shared" si="28"/>
        <v>0</v>
      </c>
      <c r="I249" s="811">
        <f t="shared" si="28"/>
        <v>0</v>
      </c>
      <c r="J249" s="811">
        <f t="shared" si="28"/>
        <v>0</v>
      </c>
      <c r="K249" s="811">
        <f t="shared" si="28"/>
        <v>0</v>
      </c>
      <c r="L249" s="6"/>
      <c r="M249" s="811">
        <f t="shared" si="29"/>
        <v>0</v>
      </c>
      <c r="N249" s="811">
        <f t="shared" si="29"/>
        <v>0</v>
      </c>
      <c r="O249" s="811">
        <f t="shared" si="29"/>
        <v>0</v>
      </c>
      <c r="P249" s="811">
        <f t="shared" si="29"/>
        <v>0</v>
      </c>
      <c r="Q249" s="811">
        <f t="shared" si="29"/>
        <v>0</v>
      </c>
      <c r="R249" s="6"/>
      <c r="S249" s="811">
        <f t="shared" si="30"/>
        <v>0</v>
      </c>
      <c r="T249" s="811">
        <f t="shared" si="30"/>
        <v>0</v>
      </c>
      <c r="U249" s="811">
        <f t="shared" si="30"/>
        <v>0</v>
      </c>
      <c r="V249" s="811">
        <f t="shared" si="30"/>
        <v>0</v>
      </c>
      <c r="W249" s="811">
        <f t="shared" si="30"/>
        <v>0</v>
      </c>
      <c r="X249" s="6"/>
      <c r="Y249" s="811">
        <f t="shared" si="31"/>
        <v>0</v>
      </c>
      <c r="Z249" s="811">
        <f t="shared" si="31"/>
        <v>0</v>
      </c>
      <c r="AA249" s="811">
        <f t="shared" si="31"/>
        <v>0</v>
      </c>
      <c r="AB249" s="811">
        <f t="shared" si="31"/>
        <v>0</v>
      </c>
      <c r="AC249" s="811">
        <f t="shared" si="31"/>
        <v>0</v>
      </c>
    </row>
    <row r="250" spans="2:29" x14ac:dyDescent="0.2">
      <c r="B250" s="810" t="s">
        <v>1368</v>
      </c>
      <c r="C250" s="71"/>
      <c r="D250" s="70"/>
      <c r="E250" s="68"/>
      <c r="F250" s="58">
        <v>449</v>
      </c>
      <c r="G250" s="811">
        <f t="shared" si="28"/>
        <v>0</v>
      </c>
      <c r="H250" s="811">
        <f t="shared" si="28"/>
        <v>0</v>
      </c>
      <c r="I250" s="811">
        <f t="shared" si="28"/>
        <v>0</v>
      </c>
      <c r="J250" s="811">
        <f t="shared" si="28"/>
        <v>0</v>
      </c>
      <c r="K250" s="811">
        <f t="shared" si="28"/>
        <v>0</v>
      </c>
      <c r="L250" s="6"/>
      <c r="M250" s="811">
        <f t="shared" si="29"/>
        <v>0</v>
      </c>
      <c r="N250" s="811">
        <f t="shared" si="29"/>
        <v>0</v>
      </c>
      <c r="O250" s="811">
        <f t="shared" si="29"/>
        <v>0</v>
      </c>
      <c r="P250" s="811">
        <f t="shared" si="29"/>
        <v>0</v>
      </c>
      <c r="Q250" s="811">
        <f t="shared" si="29"/>
        <v>0</v>
      </c>
      <c r="R250" s="6"/>
      <c r="S250" s="811">
        <f t="shared" si="30"/>
        <v>0</v>
      </c>
      <c r="T250" s="811">
        <f t="shared" si="30"/>
        <v>0</v>
      </c>
      <c r="U250" s="811">
        <f t="shared" si="30"/>
        <v>0</v>
      </c>
      <c r="V250" s="811">
        <f t="shared" si="30"/>
        <v>0</v>
      </c>
      <c r="W250" s="811">
        <f t="shared" si="30"/>
        <v>0</v>
      </c>
      <c r="X250" s="6"/>
      <c r="Y250" s="811">
        <f t="shared" si="31"/>
        <v>0</v>
      </c>
      <c r="Z250" s="811">
        <f t="shared" si="31"/>
        <v>0</v>
      </c>
      <c r="AA250" s="811">
        <f t="shared" si="31"/>
        <v>0</v>
      </c>
      <c r="AB250" s="811">
        <f t="shared" si="31"/>
        <v>0</v>
      </c>
      <c r="AC250" s="811">
        <f t="shared" si="31"/>
        <v>0</v>
      </c>
    </row>
    <row r="251" spans="2:29" x14ac:dyDescent="0.2">
      <c r="B251" s="810" t="s">
        <v>1369</v>
      </c>
      <c r="C251" s="71"/>
      <c r="D251" s="70"/>
      <c r="E251" s="68"/>
      <c r="F251" s="58">
        <v>450</v>
      </c>
      <c r="G251" s="811">
        <f t="shared" si="28"/>
        <v>0</v>
      </c>
      <c r="H251" s="811">
        <f t="shared" si="28"/>
        <v>0</v>
      </c>
      <c r="I251" s="811">
        <f t="shared" si="28"/>
        <v>0</v>
      </c>
      <c r="J251" s="811">
        <f t="shared" si="28"/>
        <v>0</v>
      </c>
      <c r="K251" s="811">
        <f t="shared" si="28"/>
        <v>0</v>
      </c>
      <c r="L251" s="6"/>
      <c r="M251" s="811">
        <f t="shared" si="29"/>
        <v>0</v>
      </c>
      <c r="N251" s="811">
        <f t="shared" si="29"/>
        <v>0</v>
      </c>
      <c r="O251" s="811">
        <f t="shared" si="29"/>
        <v>0</v>
      </c>
      <c r="P251" s="811">
        <f t="shared" si="29"/>
        <v>0</v>
      </c>
      <c r="Q251" s="811">
        <f t="shared" si="29"/>
        <v>0</v>
      </c>
      <c r="R251" s="6"/>
      <c r="S251" s="811">
        <f t="shared" si="30"/>
        <v>0</v>
      </c>
      <c r="T251" s="811">
        <f t="shared" si="30"/>
        <v>0</v>
      </c>
      <c r="U251" s="811">
        <f t="shared" si="30"/>
        <v>0</v>
      </c>
      <c r="V251" s="811">
        <f t="shared" si="30"/>
        <v>0</v>
      </c>
      <c r="W251" s="811">
        <f t="shared" si="30"/>
        <v>0</v>
      </c>
      <c r="X251" s="6"/>
      <c r="Y251" s="811">
        <f t="shared" si="31"/>
        <v>0</v>
      </c>
      <c r="Z251" s="811">
        <f t="shared" si="31"/>
        <v>0</v>
      </c>
      <c r="AA251" s="811">
        <f t="shared" si="31"/>
        <v>0</v>
      </c>
      <c r="AB251" s="811">
        <f t="shared" si="31"/>
        <v>0</v>
      </c>
      <c r="AC251" s="811">
        <f t="shared" si="31"/>
        <v>0</v>
      </c>
    </row>
    <row r="252" spans="2:29" x14ac:dyDescent="0.2">
      <c r="B252" s="810" t="s">
        <v>1370</v>
      </c>
      <c r="C252" s="71"/>
      <c r="D252" s="70"/>
      <c r="E252" s="68"/>
      <c r="F252" s="58">
        <v>451</v>
      </c>
      <c r="G252" s="811">
        <f t="shared" si="28"/>
        <v>0</v>
      </c>
      <c r="H252" s="811">
        <f t="shared" si="28"/>
        <v>0</v>
      </c>
      <c r="I252" s="811">
        <f t="shared" si="28"/>
        <v>0</v>
      </c>
      <c r="J252" s="811">
        <f t="shared" si="28"/>
        <v>0</v>
      </c>
      <c r="K252" s="811">
        <f t="shared" si="28"/>
        <v>0</v>
      </c>
      <c r="L252" s="6"/>
      <c r="M252" s="811">
        <f t="shared" si="29"/>
        <v>0</v>
      </c>
      <c r="N252" s="811">
        <f t="shared" si="29"/>
        <v>0</v>
      </c>
      <c r="O252" s="811">
        <f t="shared" si="29"/>
        <v>0</v>
      </c>
      <c r="P252" s="811">
        <f t="shared" si="29"/>
        <v>0</v>
      </c>
      <c r="Q252" s="811">
        <f t="shared" si="29"/>
        <v>0</v>
      </c>
      <c r="R252" s="6"/>
      <c r="S252" s="811">
        <f t="shared" si="30"/>
        <v>0</v>
      </c>
      <c r="T252" s="811">
        <f t="shared" si="30"/>
        <v>0</v>
      </c>
      <c r="U252" s="811">
        <f t="shared" si="30"/>
        <v>0</v>
      </c>
      <c r="V252" s="811">
        <f t="shared" si="30"/>
        <v>0</v>
      </c>
      <c r="W252" s="811">
        <f t="shared" si="30"/>
        <v>0</v>
      </c>
      <c r="X252" s="6"/>
      <c r="Y252" s="811">
        <f t="shared" si="31"/>
        <v>0</v>
      </c>
      <c r="Z252" s="811">
        <f t="shared" si="31"/>
        <v>0</v>
      </c>
      <c r="AA252" s="811">
        <f t="shared" si="31"/>
        <v>0</v>
      </c>
      <c r="AB252" s="811">
        <f t="shared" si="31"/>
        <v>0</v>
      </c>
      <c r="AC252" s="811">
        <f t="shared" si="31"/>
        <v>0</v>
      </c>
    </row>
    <row r="253" spans="2:29" x14ac:dyDescent="0.2">
      <c r="B253" s="810" t="s">
        <v>1373</v>
      </c>
      <c r="C253" s="71"/>
      <c r="D253" s="70"/>
      <c r="E253" s="68"/>
      <c r="F253" s="58">
        <v>452</v>
      </c>
      <c r="G253" s="811">
        <f t="shared" si="28"/>
        <v>0</v>
      </c>
      <c r="H253" s="811">
        <f t="shared" si="28"/>
        <v>0</v>
      </c>
      <c r="I253" s="811">
        <f t="shared" si="28"/>
        <v>0</v>
      </c>
      <c r="J253" s="811">
        <f t="shared" si="28"/>
        <v>0</v>
      </c>
      <c r="K253" s="811">
        <f t="shared" si="28"/>
        <v>0</v>
      </c>
      <c r="L253" s="6"/>
      <c r="M253" s="811">
        <f t="shared" si="29"/>
        <v>0</v>
      </c>
      <c r="N253" s="811">
        <f t="shared" si="29"/>
        <v>0</v>
      </c>
      <c r="O253" s="811">
        <f t="shared" si="29"/>
        <v>0</v>
      </c>
      <c r="P253" s="811">
        <f t="shared" si="29"/>
        <v>0</v>
      </c>
      <c r="Q253" s="811">
        <f t="shared" si="29"/>
        <v>0</v>
      </c>
      <c r="R253" s="6"/>
      <c r="S253" s="811">
        <f t="shared" si="30"/>
        <v>0</v>
      </c>
      <c r="T253" s="811">
        <f t="shared" si="30"/>
        <v>0</v>
      </c>
      <c r="U253" s="811">
        <f t="shared" si="30"/>
        <v>0</v>
      </c>
      <c r="V253" s="811">
        <f t="shared" si="30"/>
        <v>0</v>
      </c>
      <c r="W253" s="811">
        <f t="shared" si="30"/>
        <v>0</v>
      </c>
      <c r="X253" s="6"/>
      <c r="Y253" s="811">
        <f t="shared" si="31"/>
        <v>0</v>
      </c>
      <c r="Z253" s="811">
        <f t="shared" si="31"/>
        <v>0</v>
      </c>
      <c r="AA253" s="811">
        <f t="shared" si="31"/>
        <v>0</v>
      </c>
      <c r="AB253" s="811">
        <f t="shared" si="31"/>
        <v>0</v>
      </c>
      <c r="AC253" s="811">
        <f t="shared" si="31"/>
        <v>0</v>
      </c>
    </row>
    <row r="254" spans="2:29" x14ac:dyDescent="0.2">
      <c r="B254" s="810" t="s">
        <v>1374</v>
      </c>
      <c r="C254" s="71"/>
      <c r="D254" s="70"/>
      <c r="E254" s="68"/>
      <c r="F254" s="58">
        <v>453</v>
      </c>
      <c r="G254" s="811">
        <f t="shared" si="28"/>
        <v>0</v>
      </c>
      <c r="H254" s="811">
        <f t="shared" si="28"/>
        <v>0</v>
      </c>
      <c r="I254" s="811">
        <f t="shared" si="28"/>
        <v>0</v>
      </c>
      <c r="J254" s="811">
        <f t="shared" si="28"/>
        <v>0</v>
      </c>
      <c r="K254" s="811">
        <f t="shared" si="28"/>
        <v>0</v>
      </c>
      <c r="L254" s="6"/>
      <c r="M254" s="811">
        <f t="shared" si="29"/>
        <v>0</v>
      </c>
      <c r="N254" s="811">
        <f t="shared" si="29"/>
        <v>0</v>
      </c>
      <c r="O254" s="811">
        <f t="shared" si="29"/>
        <v>0</v>
      </c>
      <c r="P254" s="811">
        <f t="shared" si="29"/>
        <v>0</v>
      </c>
      <c r="Q254" s="811">
        <f t="shared" si="29"/>
        <v>0</v>
      </c>
      <c r="R254" s="6"/>
      <c r="S254" s="811">
        <f t="shared" si="30"/>
        <v>0</v>
      </c>
      <c r="T254" s="811">
        <f t="shared" si="30"/>
        <v>0</v>
      </c>
      <c r="U254" s="811">
        <f t="shared" si="30"/>
        <v>0</v>
      </c>
      <c r="V254" s="811">
        <f t="shared" si="30"/>
        <v>0</v>
      </c>
      <c r="W254" s="811">
        <f t="shared" si="30"/>
        <v>0</v>
      </c>
      <c r="X254" s="6"/>
      <c r="Y254" s="811">
        <f t="shared" si="31"/>
        <v>0</v>
      </c>
      <c r="Z254" s="811">
        <f t="shared" si="31"/>
        <v>0</v>
      </c>
      <c r="AA254" s="811">
        <f t="shared" si="31"/>
        <v>0</v>
      </c>
      <c r="AB254" s="811">
        <f t="shared" si="31"/>
        <v>0</v>
      </c>
      <c r="AC254" s="811">
        <f t="shared" si="31"/>
        <v>0</v>
      </c>
    </row>
    <row r="255" spans="2:29" x14ac:dyDescent="0.2">
      <c r="B255" s="812" t="s">
        <v>848</v>
      </c>
      <c r="C255" s="79"/>
      <c r="D255" s="80"/>
      <c r="E255" s="81"/>
      <c r="F255" s="58">
        <v>454</v>
      </c>
      <c r="G255" s="811">
        <f t="shared" si="28"/>
        <v>0</v>
      </c>
      <c r="H255" s="811">
        <f t="shared" si="28"/>
        <v>0</v>
      </c>
      <c r="I255" s="811">
        <f t="shared" si="28"/>
        <v>0</v>
      </c>
      <c r="J255" s="811">
        <f t="shared" si="28"/>
        <v>0</v>
      </c>
      <c r="K255" s="811">
        <f t="shared" si="28"/>
        <v>0</v>
      </c>
      <c r="L255" s="6"/>
      <c r="M255" s="811">
        <f t="shared" si="29"/>
        <v>0</v>
      </c>
      <c r="N255" s="811">
        <f t="shared" si="29"/>
        <v>0</v>
      </c>
      <c r="O255" s="811">
        <f t="shared" si="29"/>
        <v>0</v>
      </c>
      <c r="P255" s="811">
        <f t="shared" si="29"/>
        <v>0</v>
      </c>
      <c r="Q255" s="811">
        <f t="shared" si="29"/>
        <v>0</v>
      </c>
      <c r="R255" s="6"/>
      <c r="S255" s="811">
        <f t="shared" si="30"/>
        <v>0</v>
      </c>
      <c r="T255" s="811">
        <f t="shared" si="30"/>
        <v>0</v>
      </c>
      <c r="U255" s="811">
        <f t="shared" si="30"/>
        <v>0</v>
      </c>
      <c r="V255" s="811">
        <f t="shared" si="30"/>
        <v>0</v>
      </c>
      <c r="W255" s="811">
        <f t="shared" si="30"/>
        <v>0</v>
      </c>
      <c r="X255" s="6"/>
      <c r="Y255" s="811">
        <f t="shared" si="31"/>
        <v>0</v>
      </c>
      <c r="Z255" s="811">
        <f t="shared" si="31"/>
        <v>0</v>
      </c>
      <c r="AA255" s="811">
        <f t="shared" si="31"/>
        <v>0</v>
      </c>
      <c r="AB255" s="811">
        <f t="shared" si="31"/>
        <v>0</v>
      </c>
      <c r="AC255" s="811">
        <f t="shared" si="31"/>
        <v>0</v>
      </c>
    </row>
    <row r="256" spans="2:29" x14ac:dyDescent="0.2">
      <c r="B256" s="813" t="s">
        <v>291</v>
      </c>
      <c r="C256" s="75"/>
      <c r="D256" s="75"/>
      <c r="E256" s="69"/>
      <c r="F256" s="23">
        <v>459</v>
      </c>
      <c r="G256" s="616">
        <f t="shared" si="28"/>
        <v>0</v>
      </c>
      <c r="H256" s="616">
        <f t="shared" si="28"/>
        <v>0</v>
      </c>
      <c r="I256" s="616">
        <f t="shared" si="28"/>
        <v>0</v>
      </c>
      <c r="J256" s="616">
        <f t="shared" si="28"/>
        <v>0</v>
      </c>
      <c r="K256" s="616">
        <f t="shared" si="28"/>
        <v>0</v>
      </c>
      <c r="L256" s="19"/>
      <c r="M256" s="616">
        <f t="shared" si="29"/>
        <v>0</v>
      </c>
      <c r="N256" s="616">
        <f t="shared" si="29"/>
        <v>0</v>
      </c>
      <c r="O256" s="616">
        <f t="shared" si="29"/>
        <v>0</v>
      </c>
      <c r="P256" s="616">
        <f t="shared" si="29"/>
        <v>0</v>
      </c>
      <c r="Q256" s="616">
        <f t="shared" si="29"/>
        <v>0</v>
      </c>
      <c r="R256" s="6"/>
      <c r="S256" s="616">
        <f>S219+S182+S145+S108+S71+S34</f>
        <v>0</v>
      </c>
      <c r="T256" s="616">
        <f t="shared" si="30"/>
        <v>0</v>
      </c>
      <c r="U256" s="616">
        <f t="shared" si="30"/>
        <v>0</v>
      </c>
      <c r="V256" s="616">
        <f t="shared" si="30"/>
        <v>0</v>
      </c>
      <c r="W256" s="616">
        <f t="shared" si="30"/>
        <v>0</v>
      </c>
      <c r="X256" s="6"/>
      <c r="Y256" s="616">
        <f t="shared" si="31"/>
        <v>0</v>
      </c>
      <c r="Z256" s="616">
        <f t="shared" si="31"/>
        <v>0</v>
      </c>
      <c r="AA256" s="616">
        <f t="shared" si="31"/>
        <v>0</v>
      </c>
      <c r="AB256" s="616">
        <f t="shared" si="31"/>
        <v>0</v>
      </c>
      <c r="AC256" s="616">
        <f t="shared" si="31"/>
        <v>0</v>
      </c>
    </row>
    <row r="257" spans="2:29" x14ac:dyDescent="0.2">
      <c r="B257" s="815" t="s">
        <v>639</v>
      </c>
      <c r="C257" s="71"/>
      <c r="D257" s="70"/>
      <c r="E257" s="68"/>
      <c r="F257" s="58">
        <v>461</v>
      </c>
      <c r="G257" s="811">
        <f t="shared" si="28"/>
        <v>0</v>
      </c>
      <c r="H257" s="811">
        <f t="shared" si="28"/>
        <v>0</v>
      </c>
      <c r="I257" s="811">
        <f t="shared" si="28"/>
        <v>0</v>
      </c>
      <c r="J257" s="811">
        <f t="shared" si="28"/>
        <v>0</v>
      </c>
      <c r="K257" s="811">
        <f t="shared" si="28"/>
        <v>0</v>
      </c>
      <c r="L257" s="6"/>
      <c r="M257" s="811">
        <f t="shared" si="29"/>
        <v>0</v>
      </c>
      <c r="N257" s="811">
        <f t="shared" si="29"/>
        <v>0</v>
      </c>
      <c r="O257" s="811">
        <f t="shared" si="29"/>
        <v>0</v>
      </c>
      <c r="P257" s="811">
        <f t="shared" si="29"/>
        <v>0</v>
      </c>
      <c r="Q257" s="811">
        <f t="shared" si="29"/>
        <v>0</v>
      </c>
      <c r="R257" s="6"/>
      <c r="S257" s="811">
        <f t="shared" si="30"/>
        <v>0</v>
      </c>
      <c r="T257" s="811">
        <f t="shared" si="30"/>
        <v>0</v>
      </c>
      <c r="U257" s="811">
        <f t="shared" si="30"/>
        <v>0</v>
      </c>
      <c r="V257" s="811">
        <f t="shared" si="30"/>
        <v>0</v>
      </c>
      <c r="W257" s="811">
        <f t="shared" si="30"/>
        <v>0</v>
      </c>
      <c r="X257" s="6"/>
      <c r="Y257" s="811">
        <f t="shared" si="31"/>
        <v>0</v>
      </c>
      <c r="Z257" s="811">
        <f t="shared" si="31"/>
        <v>0</v>
      </c>
      <c r="AA257" s="811">
        <f t="shared" si="31"/>
        <v>0</v>
      </c>
      <c r="AB257" s="811">
        <f t="shared" si="31"/>
        <v>0</v>
      </c>
      <c r="AC257" s="811">
        <f t="shared" si="31"/>
        <v>0</v>
      </c>
    </row>
    <row r="258" spans="2:29" x14ac:dyDescent="0.2">
      <c r="B258" s="815" t="s">
        <v>638</v>
      </c>
      <c r="C258" s="71"/>
      <c r="D258" s="70"/>
      <c r="E258" s="68"/>
      <c r="F258" s="58">
        <v>462</v>
      </c>
      <c r="G258" s="811">
        <f t="shared" si="28"/>
        <v>0</v>
      </c>
      <c r="H258" s="811">
        <f t="shared" si="28"/>
        <v>0</v>
      </c>
      <c r="I258" s="811">
        <f t="shared" si="28"/>
        <v>0</v>
      </c>
      <c r="J258" s="811">
        <f t="shared" si="28"/>
        <v>0</v>
      </c>
      <c r="K258" s="811">
        <f t="shared" si="28"/>
        <v>0</v>
      </c>
      <c r="L258" s="6"/>
      <c r="M258" s="811">
        <f t="shared" si="29"/>
        <v>0</v>
      </c>
      <c r="N258" s="811">
        <f t="shared" si="29"/>
        <v>0</v>
      </c>
      <c r="O258" s="811">
        <f t="shared" si="29"/>
        <v>0</v>
      </c>
      <c r="P258" s="811">
        <f t="shared" si="29"/>
        <v>0</v>
      </c>
      <c r="Q258" s="811">
        <f t="shared" si="29"/>
        <v>0</v>
      </c>
      <c r="R258" s="6"/>
      <c r="S258" s="811">
        <f t="shared" si="30"/>
        <v>0</v>
      </c>
      <c r="T258" s="811">
        <f t="shared" si="30"/>
        <v>0</v>
      </c>
      <c r="U258" s="811">
        <f t="shared" si="30"/>
        <v>0</v>
      </c>
      <c r="V258" s="811">
        <f t="shared" si="30"/>
        <v>0</v>
      </c>
      <c r="W258" s="811">
        <f t="shared" si="30"/>
        <v>0</v>
      </c>
      <c r="X258" s="6"/>
      <c r="Y258" s="811">
        <f t="shared" si="31"/>
        <v>0</v>
      </c>
      <c r="Z258" s="811">
        <f t="shared" si="31"/>
        <v>0</v>
      </c>
      <c r="AA258" s="811">
        <f t="shared" si="31"/>
        <v>0</v>
      </c>
      <c r="AB258" s="811">
        <f t="shared" si="31"/>
        <v>0</v>
      </c>
      <c r="AC258" s="811">
        <f t="shared" si="31"/>
        <v>0</v>
      </c>
    </row>
    <row r="259" spans="2:29" x14ac:dyDescent="0.2">
      <c r="B259" s="815" t="s">
        <v>640</v>
      </c>
      <c r="C259" s="71"/>
      <c r="D259" s="70"/>
      <c r="E259" s="68"/>
      <c r="F259" s="58">
        <v>463</v>
      </c>
      <c r="G259" s="811">
        <f t="shared" si="28"/>
        <v>0</v>
      </c>
      <c r="H259" s="811">
        <f t="shared" si="28"/>
        <v>0</v>
      </c>
      <c r="I259" s="811">
        <f t="shared" si="28"/>
        <v>0</v>
      </c>
      <c r="J259" s="811">
        <f t="shared" si="28"/>
        <v>0</v>
      </c>
      <c r="K259" s="811">
        <f t="shared" si="28"/>
        <v>0</v>
      </c>
      <c r="L259" s="6"/>
      <c r="M259" s="811">
        <f t="shared" si="29"/>
        <v>0</v>
      </c>
      <c r="N259" s="811">
        <f t="shared" si="29"/>
        <v>0</v>
      </c>
      <c r="O259" s="811">
        <f t="shared" si="29"/>
        <v>0</v>
      </c>
      <c r="P259" s="811">
        <f t="shared" si="29"/>
        <v>0</v>
      </c>
      <c r="Q259" s="811">
        <f t="shared" si="29"/>
        <v>0</v>
      </c>
      <c r="R259" s="6"/>
      <c r="S259" s="811">
        <f t="shared" si="30"/>
        <v>0</v>
      </c>
      <c r="T259" s="811">
        <f t="shared" si="30"/>
        <v>0</v>
      </c>
      <c r="U259" s="811">
        <f t="shared" si="30"/>
        <v>0</v>
      </c>
      <c r="V259" s="811">
        <f t="shared" si="30"/>
        <v>0</v>
      </c>
      <c r="W259" s="811">
        <f t="shared" si="30"/>
        <v>0</v>
      </c>
      <c r="X259" s="6"/>
      <c r="Y259" s="811">
        <f t="shared" si="31"/>
        <v>0</v>
      </c>
      <c r="Z259" s="811">
        <f t="shared" si="31"/>
        <v>0</v>
      </c>
      <c r="AA259" s="811">
        <f t="shared" si="31"/>
        <v>0</v>
      </c>
      <c r="AB259" s="811">
        <f t="shared" si="31"/>
        <v>0</v>
      </c>
      <c r="AC259" s="811">
        <f t="shared" si="31"/>
        <v>0</v>
      </c>
    </row>
    <row r="260" spans="2:29" x14ac:dyDescent="0.2">
      <c r="B260" s="813" t="s">
        <v>292</v>
      </c>
      <c r="C260" s="75"/>
      <c r="D260" s="75"/>
      <c r="E260" s="69"/>
      <c r="F260" s="23">
        <v>469</v>
      </c>
      <c r="G260" s="616">
        <f t="shared" si="28"/>
        <v>0</v>
      </c>
      <c r="H260" s="616">
        <f t="shared" si="28"/>
        <v>0</v>
      </c>
      <c r="I260" s="616">
        <f t="shared" si="28"/>
        <v>0</v>
      </c>
      <c r="J260" s="616">
        <f t="shared" si="28"/>
        <v>0</v>
      </c>
      <c r="K260" s="616">
        <f t="shared" si="28"/>
        <v>0</v>
      </c>
      <c r="L260" s="6"/>
      <c r="M260" s="616">
        <f t="shared" si="29"/>
        <v>0</v>
      </c>
      <c r="N260" s="616">
        <f t="shared" si="29"/>
        <v>0</v>
      </c>
      <c r="O260" s="616">
        <f t="shared" si="29"/>
        <v>0</v>
      </c>
      <c r="P260" s="616">
        <f t="shared" si="29"/>
        <v>0</v>
      </c>
      <c r="Q260" s="616">
        <f t="shared" si="29"/>
        <v>0</v>
      </c>
      <c r="R260" s="6"/>
      <c r="S260" s="616">
        <f t="shared" si="30"/>
        <v>0</v>
      </c>
      <c r="T260" s="616">
        <f t="shared" si="30"/>
        <v>0</v>
      </c>
      <c r="U260" s="616">
        <f t="shared" si="30"/>
        <v>0</v>
      </c>
      <c r="V260" s="616">
        <f t="shared" si="30"/>
        <v>0</v>
      </c>
      <c r="W260" s="616">
        <f t="shared" si="30"/>
        <v>0</v>
      </c>
      <c r="X260" s="6"/>
      <c r="Y260" s="616">
        <f t="shared" si="31"/>
        <v>0</v>
      </c>
      <c r="Z260" s="616">
        <f t="shared" si="31"/>
        <v>0</v>
      </c>
      <c r="AA260" s="616">
        <f t="shared" si="31"/>
        <v>0</v>
      </c>
      <c r="AB260" s="616">
        <f t="shared" si="31"/>
        <v>0</v>
      </c>
      <c r="AC260" s="616">
        <f t="shared" si="31"/>
        <v>0</v>
      </c>
    </row>
    <row r="261" spans="2:29" x14ac:dyDescent="0.2">
      <c r="B261" s="815" t="s">
        <v>642</v>
      </c>
      <c r="C261" s="71"/>
      <c r="D261" s="70"/>
      <c r="E261" s="68"/>
      <c r="F261" s="58">
        <v>471</v>
      </c>
      <c r="G261" s="811">
        <f t="shared" si="28"/>
        <v>0</v>
      </c>
      <c r="H261" s="811">
        <f t="shared" si="28"/>
        <v>0</v>
      </c>
      <c r="I261" s="811">
        <f t="shared" si="28"/>
        <v>0</v>
      </c>
      <c r="J261" s="811">
        <f t="shared" si="28"/>
        <v>0</v>
      </c>
      <c r="K261" s="811">
        <f t="shared" si="28"/>
        <v>0</v>
      </c>
      <c r="L261" s="6"/>
      <c r="M261" s="811">
        <f t="shared" si="29"/>
        <v>0</v>
      </c>
      <c r="N261" s="811">
        <f t="shared" si="29"/>
        <v>0</v>
      </c>
      <c r="O261" s="811">
        <f t="shared" si="29"/>
        <v>0</v>
      </c>
      <c r="P261" s="811">
        <f t="shared" si="29"/>
        <v>0</v>
      </c>
      <c r="Q261" s="811">
        <f t="shared" si="29"/>
        <v>0</v>
      </c>
      <c r="R261" s="6"/>
      <c r="S261" s="811">
        <f t="shared" si="30"/>
        <v>0</v>
      </c>
      <c r="T261" s="811">
        <f t="shared" si="30"/>
        <v>0</v>
      </c>
      <c r="U261" s="811">
        <f t="shared" si="30"/>
        <v>0</v>
      </c>
      <c r="V261" s="811">
        <f t="shared" si="30"/>
        <v>0</v>
      </c>
      <c r="W261" s="811">
        <f t="shared" si="30"/>
        <v>0</v>
      </c>
      <c r="X261" s="6"/>
      <c r="Y261" s="811">
        <f t="shared" si="31"/>
        <v>0</v>
      </c>
      <c r="Z261" s="811">
        <f t="shared" si="31"/>
        <v>0</v>
      </c>
      <c r="AA261" s="811">
        <f t="shared" si="31"/>
        <v>0</v>
      </c>
      <c r="AB261" s="811">
        <f t="shared" si="31"/>
        <v>0</v>
      </c>
      <c r="AC261" s="811">
        <f t="shared" si="31"/>
        <v>0</v>
      </c>
    </row>
    <row r="262" spans="2:29" x14ac:dyDescent="0.2">
      <c r="B262" s="815" t="s">
        <v>644</v>
      </c>
      <c r="C262" s="71"/>
      <c r="D262" s="70"/>
      <c r="E262" s="68"/>
      <c r="F262" s="58">
        <v>472</v>
      </c>
      <c r="G262" s="811">
        <f t="shared" si="28"/>
        <v>0</v>
      </c>
      <c r="H262" s="811">
        <f t="shared" si="28"/>
        <v>0</v>
      </c>
      <c r="I262" s="811">
        <f t="shared" si="28"/>
        <v>0</v>
      </c>
      <c r="J262" s="811">
        <f t="shared" si="28"/>
        <v>0</v>
      </c>
      <c r="K262" s="811">
        <f t="shared" si="28"/>
        <v>0</v>
      </c>
      <c r="L262" s="6"/>
      <c r="M262" s="811">
        <f t="shared" si="29"/>
        <v>0</v>
      </c>
      <c r="N262" s="811">
        <f t="shared" si="29"/>
        <v>0</v>
      </c>
      <c r="O262" s="811">
        <f t="shared" si="29"/>
        <v>0</v>
      </c>
      <c r="P262" s="811">
        <f t="shared" si="29"/>
        <v>0</v>
      </c>
      <c r="Q262" s="811">
        <f t="shared" si="29"/>
        <v>0</v>
      </c>
      <c r="R262" s="6"/>
      <c r="S262" s="811">
        <f t="shared" si="30"/>
        <v>0</v>
      </c>
      <c r="T262" s="811">
        <f t="shared" si="30"/>
        <v>0</v>
      </c>
      <c r="U262" s="811">
        <f t="shared" si="30"/>
        <v>0</v>
      </c>
      <c r="V262" s="811">
        <f t="shared" si="30"/>
        <v>0</v>
      </c>
      <c r="W262" s="811">
        <f t="shared" si="30"/>
        <v>0</v>
      </c>
      <c r="X262" s="6"/>
      <c r="Y262" s="811">
        <f t="shared" si="31"/>
        <v>0</v>
      </c>
      <c r="Z262" s="811">
        <f t="shared" si="31"/>
        <v>0</v>
      </c>
      <c r="AA262" s="811">
        <f t="shared" si="31"/>
        <v>0</v>
      </c>
      <c r="AB262" s="811">
        <f t="shared" si="31"/>
        <v>0</v>
      </c>
      <c r="AC262" s="811">
        <f t="shared" si="31"/>
        <v>0</v>
      </c>
    </row>
    <row r="263" spans="2:29" x14ac:dyDescent="0.2">
      <c r="B263" s="815" t="s">
        <v>643</v>
      </c>
      <c r="C263" s="71"/>
      <c r="D263" s="70"/>
      <c r="E263" s="68"/>
      <c r="F263" s="58">
        <v>473</v>
      </c>
      <c r="G263" s="811">
        <f t="shared" si="28"/>
        <v>0</v>
      </c>
      <c r="H263" s="811">
        <f t="shared" si="28"/>
        <v>0</v>
      </c>
      <c r="I263" s="811">
        <f t="shared" si="28"/>
        <v>0</v>
      </c>
      <c r="J263" s="811">
        <f t="shared" si="28"/>
        <v>0</v>
      </c>
      <c r="K263" s="811">
        <f t="shared" si="28"/>
        <v>0</v>
      </c>
      <c r="L263" s="6"/>
      <c r="M263" s="811">
        <f t="shared" si="29"/>
        <v>0</v>
      </c>
      <c r="N263" s="811">
        <f t="shared" si="29"/>
        <v>0</v>
      </c>
      <c r="O263" s="811">
        <f t="shared" si="29"/>
        <v>0</v>
      </c>
      <c r="P263" s="811">
        <f t="shared" si="29"/>
        <v>0</v>
      </c>
      <c r="Q263" s="811">
        <f t="shared" si="29"/>
        <v>0</v>
      </c>
      <c r="R263" s="6"/>
      <c r="S263" s="811">
        <f t="shared" si="30"/>
        <v>0</v>
      </c>
      <c r="T263" s="811">
        <f t="shared" si="30"/>
        <v>0</v>
      </c>
      <c r="U263" s="811">
        <f t="shared" si="30"/>
        <v>0</v>
      </c>
      <c r="V263" s="811">
        <f t="shared" si="30"/>
        <v>0</v>
      </c>
      <c r="W263" s="811">
        <f t="shared" si="30"/>
        <v>0</v>
      </c>
      <c r="X263" s="6"/>
      <c r="Y263" s="811">
        <f t="shared" si="31"/>
        <v>0</v>
      </c>
      <c r="Z263" s="811">
        <f t="shared" si="31"/>
        <v>0</v>
      </c>
      <c r="AA263" s="811">
        <f t="shared" si="31"/>
        <v>0</v>
      </c>
      <c r="AB263" s="811">
        <f t="shared" si="31"/>
        <v>0</v>
      </c>
      <c r="AC263" s="811">
        <f t="shared" si="31"/>
        <v>0</v>
      </c>
    </row>
    <row r="264" spans="2:29" x14ac:dyDescent="0.2">
      <c r="B264" s="813" t="s">
        <v>293</v>
      </c>
      <c r="C264" s="75"/>
      <c r="D264" s="75"/>
      <c r="E264" s="69"/>
      <c r="F264" s="23">
        <v>479</v>
      </c>
      <c r="G264" s="616">
        <f t="shared" ref="G264:K266" si="32">G227+G190+G153+G116+G79+G42</f>
        <v>0</v>
      </c>
      <c r="H264" s="616">
        <f t="shared" si="32"/>
        <v>0</v>
      </c>
      <c r="I264" s="616">
        <f t="shared" si="32"/>
        <v>0</v>
      </c>
      <c r="J264" s="616">
        <f t="shared" si="32"/>
        <v>0</v>
      </c>
      <c r="K264" s="616">
        <f t="shared" si="32"/>
        <v>0</v>
      </c>
      <c r="L264" s="6"/>
      <c r="M264" s="616">
        <f t="shared" ref="M264:Q266" si="33">M227+M190+M153+M116+M79+M42</f>
        <v>0</v>
      </c>
      <c r="N264" s="616">
        <f t="shared" si="33"/>
        <v>0</v>
      </c>
      <c r="O264" s="616">
        <f t="shared" si="33"/>
        <v>0</v>
      </c>
      <c r="P264" s="616">
        <f t="shared" si="33"/>
        <v>0</v>
      </c>
      <c r="Q264" s="616">
        <f t="shared" si="33"/>
        <v>0</v>
      </c>
      <c r="R264" s="6"/>
      <c r="S264" s="616">
        <f t="shared" ref="S264:W266" si="34">S227+S190+S153+S116+S79+S42</f>
        <v>0</v>
      </c>
      <c r="T264" s="616">
        <f t="shared" si="34"/>
        <v>0</v>
      </c>
      <c r="U264" s="616">
        <f t="shared" si="34"/>
        <v>0</v>
      </c>
      <c r="V264" s="616">
        <f t="shared" si="34"/>
        <v>0</v>
      </c>
      <c r="W264" s="616">
        <f t="shared" si="34"/>
        <v>0</v>
      </c>
      <c r="X264" s="6"/>
      <c r="Y264" s="616">
        <f t="shared" ref="Y264:AC266" si="35">Y227+Y190+Y153+Y116+Y79+Y42</f>
        <v>0</v>
      </c>
      <c r="Z264" s="616">
        <f t="shared" si="35"/>
        <v>0</v>
      </c>
      <c r="AA264" s="616">
        <f t="shared" si="35"/>
        <v>0</v>
      </c>
      <c r="AB264" s="616">
        <f t="shared" si="35"/>
        <v>0</v>
      </c>
      <c r="AC264" s="616">
        <f t="shared" si="35"/>
        <v>0</v>
      </c>
    </row>
    <row r="265" spans="2:29" x14ac:dyDescent="0.2">
      <c r="B265" s="813" t="s">
        <v>294</v>
      </c>
      <c r="C265" s="75"/>
      <c r="D265" s="75"/>
      <c r="E265" s="69"/>
      <c r="F265" s="23">
        <v>489</v>
      </c>
      <c r="G265" s="616">
        <f t="shared" si="32"/>
        <v>0</v>
      </c>
      <c r="H265" s="616">
        <f t="shared" si="32"/>
        <v>0</v>
      </c>
      <c r="I265" s="616">
        <f t="shared" si="32"/>
        <v>0</v>
      </c>
      <c r="J265" s="616">
        <f t="shared" si="32"/>
        <v>0</v>
      </c>
      <c r="K265" s="616">
        <f t="shared" si="32"/>
        <v>0</v>
      </c>
      <c r="L265" s="6"/>
      <c r="M265" s="616">
        <f t="shared" si="33"/>
        <v>0</v>
      </c>
      <c r="N265" s="616">
        <f t="shared" si="33"/>
        <v>0</v>
      </c>
      <c r="O265" s="616">
        <f t="shared" si="33"/>
        <v>0</v>
      </c>
      <c r="P265" s="616">
        <f t="shared" si="33"/>
        <v>0</v>
      </c>
      <c r="Q265" s="616">
        <f t="shared" si="33"/>
        <v>0</v>
      </c>
      <c r="R265" s="6"/>
      <c r="S265" s="616">
        <f t="shared" si="34"/>
        <v>0</v>
      </c>
      <c r="T265" s="616">
        <f t="shared" si="34"/>
        <v>0</v>
      </c>
      <c r="U265" s="616">
        <f t="shared" si="34"/>
        <v>0</v>
      </c>
      <c r="V265" s="616">
        <f t="shared" si="34"/>
        <v>0</v>
      </c>
      <c r="W265" s="616">
        <f t="shared" si="34"/>
        <v>0</v>
      </c>
      <c r="X265" s="6"/>
      <c r="Y265" s="616">
        <f t="shared" si="35"/>
        <v>0</v>
      </c>
      <c r="Z265" s="616">
        <f t="shared" si="35"/>
        <v>0</v>
      </c>
      <c r="AA265" s="616">
        <f t="shared" si="35"/>
        <v>0</v>
      </c>
      <c r="AB265" s="616">
        <f t="shared" si="35"/>
        <v>0</v>
      </c>
      <c r="AC265" s="616">
        <f t="shared" si="35"/>
        <v>0</v>
      </c>
    </row>
    <row r="266" spans="2:29" x14ac:dyDescent="0.2">
      <c r="B266" s="82" t="s">
        <v>295</v>
      </c>
      <c r="C266" s="75"/>
      <c r="D266" s="75"/>
      <c r="E266" s="69"/>
      <c r="F266" s="23">
        <v>499</v>
      </c>
      <c r="G266" s="608">
        <f t="shared" si="32"/>
        <v>0</v>
      </c>
      <c r="H266" s="608">
        <f t="shared" si="32"/>
        <v>0</v>
      </c>
      <c r="I266" s="608">
        <f t="shared" si="32"/>
        <v>0</v>
      </c>
      <c r="J266" s="608">
        <f t="shared" si="32"/>
        <v>0</v>
      </c>
      <c r="K266" s="608">
        <f t="shared" si="32"/>
        <v>0</v>
      </c>
      <c r="L266" s="6"/>
      <c r="M266" s="608">
        <f t="shared" si="33"/>
        <v>0</v>
      </c>
      <c r="N266" s="608">
        <f t="shared" si="33"/>
        <v>0</v>
      </c>
      <c r="O266" s="608">
        <f t="shared" si="33"/>
        <v>0</v>
      </c>
      <c r="P266" s="608">
        <f t="shared" si="33"/>
        <v>0</v>
      </c>
      <c r="Q266" s="608">
        <f t="shared" si="33"/>
        <v>0</v>
      </c>
      <c r="R266" s="6"/>
      <c r="S266" s="608">
        <f t="shared" si="34"/>
        <v>0</v>
      </c>
      <c r="T266" s="608">
        <f t="shared" si="34"/>
        <v>0</v>
      </c>
      <c r="U266" s="608">
        <f t="shared" si="34"/>
        <v>0</v>
      </c>
      <c r="V266" s="608">
        <f t="shared" si="34"/>
        <v>0</v>
      </c>
      <c r="W266" s="608">
        <f t="shared" si="34"/>
        <v>0</v>
      </c>
      <c r="X266" s="6"/>
      <c r="Y266" s="608">
        <f t="shared" si="35"/>
        <v>0</v>
      </c>
      <c r="Z266" s="608">
        <f t="shared" si="35"/>
        <v>0</v>
      </c>
      <c r="AA266" s="608">
        <f t="shared" si="35"/>
        <v>0</v>
      </c>
      <c r="AB266" s="608">
        <f t="shared" si="35"/>
        <v>0</v>
      </c>
      <c r="AC266" s="608">
        <f t="shared" si="35"/>
        <v>0</v>
      </c>
    </row>
  </sheetData>
  <sheetProtection password="E47D" sheet="1" objects="1" scenarios="1"/>
  <mergeCells count="1">
    <mergeCell ref="F6:F7"/>
  </mergeCells>
  <phoneticPr fontId="2" type="noConversion"/>
  <pageMargins left="0.25" right="0.25" top="0.25" bottom="0.75" header="0.5" footer="0.5"/>
  <pageSetup paperSize="9" scale="48" fitToHeight="4" orientation="landscape" r:id="rId1"/>
  <headerFooter alignWithMargins="0">
    <oddFooter xml:space="preserve">&amp;L&amp;A
&amp;R&amp;P of &amp;N
</oddFooter>
  </headerFooter>
  <rowBreaks count="3" manualBreakCount="3">
    <brk id="81" max="28" man="1"/>
    <brk id="155" max="28" man="1"/>
    <brk id="229" max="28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P33"/>
  <sheetViews>
    <sheetView showGridLines="0" zoomScale="80" zoomScaleNormal="80" workbookViewId="0">
      <pane xSplit="4" ySplit="7" topLeftCell="E8" activePane="bottomRight" state="frozen"/>
      <selection activeCell="C6" sqref="C6"/>
      <selection pane="topRight" activeCell="C6" sqref="C6"/>
      <selection pane="bottomLeft" activeCell="C6" sqref="C6"/>
      <selection pane="bottomRight" activeCell="F15" sqref="F15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40.42578125" style="189" customWidth="1"/>
    <col min="4" max="4" width="6.85546875" style="189" customWidth="1"/>
    <col min="5" max="5" width="12.85546875" style="212" customWidth="1"/>
    <col min="6" max="6" width="13.42578125" style="212" customWidth="1"/>
    <col min="7" max="13" width="12.85546875" style="212" customWidth="1"/>
    <col min="14" max="14" width="2.7109375" style="308" customWidth="1"/>
    <col min="15" max="15" width="14.28515625" style="212" customWidth="1"/>
    <col min="16" max="16384" width="9.140625" style="189"/>
  </cols>
  <sheetData>
    <row r="1" spans="1:16" ht="15.75" x14ac:dyDescent="0.25">
      <c r="A1" s="43" t="str">
        <f ca="1">RIGHT(CELL("filename",A2),LEN(CELL("filename",A2))-FIND("]",CELL("filename",A2)))</f>
        <v>Form 81</v>
      </c>
      <c r="B1" s="184" t="str">
        <f ca="1">INDEX(TOC!$B$5:$G$54,MATCH(TEXT(A1,0),TOC!$B$5:$B$54,0),6)</f>
        <v>Form 81 - Expense Analysis - Claims Breakdown by Line of Business (Gross) - General and Health Insurance</v>
      </c>
      <c r="C1" s="186"/>
      <c r="D1" s="758"/>
      <c r="E1" s="718"/>
      <c r="F1" s="718"/>
      <c r="G1" s="718"/>
      <c r="H1" s="718"/>
      <c r="I1" s="718"/>
      <c r="J1" s="718"/>
      <c r="K1" s="718"/>
      <c r="L1" s="718"/>
      <c r="M1" s="718"/>
      <c r="N1" s="816"/>
      <c r="O1" s="718"/>
    </row>
    <row r="2" spans="1:16" ht="15.75" x14ac:dyDescent="0.25">
      <c r="B2" s="719" t="str">
        <f>"Company: "&amp;CVR!G10</f>
        <v xml:space="preserve">Company: </v>
      </c>
      <c r="C2" s="192"/>
      <c r="D2" s="193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16" x14ac:dyDescent="0.2">
      <c r="B3" s="720" t="str">
        <f>"Reporting Period: "&amp;CVR!G12&amp;", "&amp;CVR!G13</f>
        <v xml:space="preserve">Reporting Period: , </v>
      </c>
      <c r="C3" s="238"/>
      <c r="D3" s="720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</row>
    <row r="4" spans="1:16" x14ac:dyDescent="0.2">
      <c r="B4" s="719"/>
      <c r="C4" s="192"/>
      <c r="D4" s="719"/>
      <c r="E4" s="724"/>
      <c r="F4" s="724"/>
      <c r="G4" s="724"/>
      <c r="H4" s="724"/>
      <c r="I4" s="724"/>
      <c r="J4" s="724"/>
      <c r="K4" s="724"/>
      <c r="L4" s="724"/>
      <c r="M4" s="724"/>
      <c r="N4" s="731"/>
      <c r="O4" s="724"/>
    </row>
    <row r="5" spans="1:16" x14ac:dyDescent="0.2">
      <c r="D5" s="925" t="s">
        <v>1194</v>
      </c>
      <c r="E5" s="240" t="s">
        <v>1505</v>
      </c>
      <c r="F5" s="240"/>
      <c r="G5" s="240"/>
      <c r="H5" s="240" t="s">
        <v>13</v>
      </c>
      <c r="I5" s="240"/>
      <c r="J5" s="241"/>
      <c r="K5" s="301" t="s">
        <v>14</v>
      </c>
      <c r="L5" s="301"/>
      <c r="M5" s="301"/>
      <c r="N5" s="302" t="s">
        <v>1181</v>
      </c>
      <c r="O5" s="241" t="s">
        <v>1181</v>
      </c>
    </row>
    <row r="6" spans="1:16" ht="25.5" x14ac:dyDescent="0.2">
      <c r="D6" s="930"/>
      <c r="E6" s="725" t="s">
        <v>1501</v>
      </c>
      <c r="F6" s="725" t="s">
        <v>1502</v>
      </c>
      <c r="G6" s="817" t="s">
        <v>144</v>
      </c>
      <c r="H6" s="817" t="s">
        <v>1532</v>
      </c>
      <c r="I6" s="817" t="s">
        <v>1533</v>
      </c>
      <c r="J6" s="818" t="s">
        <v>1531</v>
      </c>
      <c r="K6" s="818" t="s">
        <v>1532</v>
      </c>
      <c r="L6" s="818" t="s">
        <v>1534</v>
      </c>
      <c r="M6" s="818" t="s">
        <v>1531</v>
      </c>
      <c r="N6" s="304"/>
      <c r="O6" s="305" t="s">
        <v>1200</v>
      </c>
    </row>
    <row r="7" spans="1:16" x14ac:dyDescent="0.2">
      <c r="B7" s="189" t="s">
        <v>54</v>
      </c>
      <c r="D7" s="926"/>
      <c r="E7" s="227" t="s">
        <v>759</v>
      </c>
      <c r="F7" s="227" t="s">
        <v>1395</v>
      </c>
      <c r="G7" s="227" t="s">
        <v>1477</v>
      </c>
      <c r="H7" s="227" t="s">
        <v>1396</v>
      </c>
      <c r="I7" s="227" t="s">
        <v>57</v>
      </c>
      <c r="J7" s="227" t="s">
        <v>1408</v>
      </c>
      <c r="K7" s="227" t="s">
        <v>59</v>
      </c>
      <c r="L7" s="227" t="s">
        <v>60</v>
      </c>
      <c r="M7" s="227" t="s">
        <v>1478</v>
      </c>
      <c r="N7" s="304"/>
      <c r="O7" s="227" t="s">
        <v>866</v>
      </c>
    </row>
    <row r="8" spans="1:16" x14ac:dyDescent="0.2">
      <c r="B8" s="729"/>
      <c r="C8" s="247"/>
      <c r="D8" s="729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</row>
    <row r="9" spans="1:16" x14ac:dyDescent="0.2">
      <c r="B9" s="778" t="s">
        <v>1017</v>
      </c>
      <c r="C9" s="229"/>
      <c r="D9" s="211">
        <v>11</v>
      </c>
      <c r="E9" s="306">
        <f>SUBTOTAL(9,E10:E21)</f>
        <v>0</v>
      </c>
      <c r="F9" s="306">
        <f>SUBTOTAL(9,F10:F21)</f>
        <v>0</v>
      </c>
      <c r="G9" s="306">
        <f>E9+F9</f>
        <v>0</v>
      </c>
      <c r="H9" s="306">
        <f>SUBTOTAL(9,H10:H21)</f>
        <v>0</v>
      </c>
      <c r="I9" s="306">
        <f>SUBTOTAL(9,I10:I21)</f>
        <v>0</v>
      </c>
      <c r="J9" s="306">
        <f>I9-H9</f>
        <v>0</v>
      </c>
      <c r="K9" s="306">
        <f>SUBTOTAL(9,K10:K21)</f>
        <v>0</v>
      </c>
      <c r="L9" s="306">
        <f>SUBTOTAL(9,L10:L21)</f>
        <v>0</v>
      </c>
      <c r="M9" s="306">
        <f>L9-K9</f>
        <v>0</v>
      </c>
      <c r="N9" s="307"/>
      <c r="O9" s="306">
        <f>E9+F9+J9+M9</f>
        <v>0</v>
      </c>
    </row>
    <row r="10" spans="1:16" x14ac:dyDescent="0.2">
      <c r="B10" s="255" t="s">
        <v>1252</v>
      </c>
      <c r="C10" s="229"/>
      <c r="D10" s="211">
        <v>12</v>
      </c>
      <c r="E10" s="309"/>
      <c r="F10" s="309"/>
      <c r="G10" s="306">
        <f t="shared" ref="G10:G33" si="0">E10+F10</f>
        <v>0</v>
      </c>
      <c r="H10" s="309"/>
      <c r="I10" s="309"/>
      <c r="J10" s="306">
        <f>I10-H10</f>
        <v>0</v>
      </c>
      <c r="K10" s="309"/>
      <c r="L10" s="309"/>
      <c r="M10" s="306">
        <f>L10-K10</f>
        <v>0</v>
      </c>
      <c r="N10" s="307"/>
      <c r="O10" s="306">
        <f t="shared" ref="O10:O33" si="1">E10+F10+J10+M10</f>
        <v>0</v>
      </c>
    </row>
    <row r="11" spans="1:16" x14ac:dyDescent="0.2">
      <c r="B11" s="255" t="s">
        <v>1253</v>
      </c>
      <c r="C11" s="229"/>
      <c r="D11" s="211">
        <v>13</v>
      </c>
      <c r="E11" s="309"/>
      <c r="F11" s="309"/>
      <c r="G11" s="306">
        <f t="shared" si="0"/>
        <v>0</v>
      </c>
      <c r="H11" s="309"/>
      <c r="I11" s="309"/>
      <c r="J11" s="306">
        <f t="shared" ref="J11:J32" si="2">I11-H11</f>
        <v>0</v>
      </c>
      <c r="K11" s="309"/>
      <c r="L11" s="309"/>
      <c r="M11" s="306">
        <f t="shared" ref="M11:M32" si="3">L11-K11</f>
        <v>0</v>
      </c>
      <c r="N11" s="307"/>
      <c r="O11" s="306">
        <f t="shared" si="1"/>
        <v>0</v>
      </c>
    </row>
    <row r="12" spans="1:16" x14ac:dyDescent="0.2">
      <c r="B12" s="255" t="s">
        <v>1254</v>
      </c>
      <c r="C12" s="229"/>
      <c r="D12" s="211">
        <v>14</v>
      </c>
      <c r="E12" s="309"/>
      <c r="F12" s="309"/>
      <c r="G12" s="306">
        <f t="shared" si="0"/>
        <v>0</v>
      </c>
      <c r="H12" s="309"/>
      <c r="I12" s="309"/>
      <c r="J12" s="306">
        <f>I12-H12</f>
        <v>0</v>
      </c>
      <c r="K12" s="309"/>
      <c r="L12" s="309"/>
      <c r="M12" s="306">
        <f t="shared" si="3"/>
        <v>0</v>
      </c>
      <c r="N12" s="307"/>
      <c r="O12" s="306">
        <f t="shared" si="1"/>
        <v>0</v>
      </c>
    </row>
    <row r="13" spans="1:16" x14ac:dyDescent="0.2">
      <c r="B13" s="255" t="s">
        <v>1255</v>
      </c>
      <c r="C13" s="229"/>
      <c r="D13" s="211">
        <v>15</v>
      </c>
      <c r="E13" s="309"/>
      <c r="F13" s="309"/>
      <c r="G13" s="306">
        <f t="shared" si="0"/>
        <v>0</v>
      </c>
      <c r="H13" s="309"/>
      <c r="I13" s="309"/>
      <c r="J13" s="306">
        <f t="shared" si="2"/>
        <v>0</v>
      </c>
      <c r="K13" s="309"/>
      <c r="L13" s="309"/>
      <c r="M13" s="306">
        <f t="shared" si="3"/>
        <v>0</v>
      </c>
      <c r="N13" s="307"/>
      <c r="O13" s="306">
        <f t="shared" si="1"/>
        <v>0</v>
      </c>
    </row>
    <row r="14" spans="1:16" x14ac:dyDescent="0.2">
      <c r="B14" s="255" t="s">
        <v>1256</v>
      </c>
      <c r="C14" s="229"/>
      <c r="D14" s="211">
        <v>16</v>
      </c>
      <c r="E14" s="309"/>
      <c r="F14" s="309"/>
      <c r="G14" s="306">
        <f t="shared" si="0"/>
        <v>0</v>
      </c>
      <c r="H14" s="309"/>
      <c r="I14" s="309"/>
      <c r="J14" s="306">
        <f t="shared" si="2"/>
        <v>0</v>
      </c>
      <c r="K14" s="309"/>
      <c r="L14" s="309"/>
      <c r="M14" s="306">
        <f t="shared" si="3"/>
        <v>0</v>
      </c>
      <c r="N14" s="307"/>
      <c r="O14" s="306">
        <f t="shared" si="1"/>
        <v>0</v>
      </c>
    </row>
    <row r="15" spans="1:16" x14ac:dyDescent="0.2">
      <c r="B15" s="255" t="s">
        <v>1257</v>
      </c>
      <c r="C15" s="229"/>
      <c r="D15" s="211">
        <v>17</v>
      </c>
      <c r="E15" s="309"/>
      <c r="F15" s="309"/>
      <c r="G15" s="306">
        <f t="shared" si="0"/>
        <v>0</v>
      </c>
      <c r="H15" s="309"/>
      <c r="I15" s="309"/>
      <c r="J15" s="306">
        <f>I15-H15</f>
        <v>0</v>
      </c>
      <c r="K15" s="309"/>
      <c r="L15" s="309"/>
      <c r="M15" s="306">
        <f t="shared" si="3"/>
        <v>0</v>
      </c>
      <c r="N15" s="307"/>
      <c r="O15" s="306">
        <f t="shared" si="1"/>
        <v>0</v>
      </c>
    </row>
    <row r="16" spans="1:16" x14ac:dyDescent="0.2">
      <c r="B16" s="255" t="s">
        <v>1258</v>
      </c>
      <c r="C16" s="229"/>
      <c r="D16" s="211">
        <v>18</v>
      </c>
      <c r="E16" s="309"/>
      <c r="F16" s="309"/>
      <c r="G16" s="306">
        <f t="shared" si="0"/>
        <v>0</v>
      </c>
      <c r="H16" s="309"/>
      <c r="I16" s="309"/>
      <c r="J16" s="306">
        <f t="shared" si="2"/>
        <v>0</v>
      </c>
      <c r="K16" s="309"/>
      <c r="L16" s="309"/>
      <c r="M16" s="306">
        <f t="shared" si="3"/>
        <v>0</v>
      </c>
      <c r="N16" s="307"/>
      <c r="O16" s="306">
        <f t="shared" si="1"/>
        <v>0</v>
      </c>
    </row>
    <row r="17" spans="2:15" x14ac:dyDescent="0.2">
      <c r="B17" s="255" t="s">
        <v>1259</v>
      </c>
      <c r="C17" s="229"/>
      <c r="D17" s="211">
        <v>19</v>
      </c>
      <c r="E17" s="309"/>
      <c r="F17" s="309"/>
      <c r="G17" s="306">
        <f t="shared" si="0"/>
        <v>0</v>
      </c>
      <c r="H17" s="309"/>
      <c r="I17" s="309"/>
      <c r="J17" s="306">
        <f t="shared" si="2"/>
        <v>0</v>
      </c>
      <c r="K17" s="309"/>
      <c r="L17" s="309"/>
      <c r="M17" s="306">
        <f t="shared" si="3"/>
        <v>0</v>
      </c>
      <c r="N17" s="307"/>
      <c r="O17" s="306">
        <f t="shared" si="1"/>
        <v>0</v>
      </c>
    </row>
    <row r="18" spans="2:15" x14ac:dyDescent="0.2">
      <c r="B18" s="255" t="s">
        <v>1260</v>
      </c>
      <c r="C18" s="229"/>
      <c r="D18" s="211">
        <v>20</v>
      </c>
      <c r="E18" s="309"/>
      <c r="F18" s="309"/>
      <c r="G18" s="306">
        <f t="shared" si="0"/>
        <v>0</v>
      </c>
      <c r="H18" s="309"/>
      <c r="I18" s="309"/>
      <c r="J18" s="306">
        <f t="shared" si="2"/>
        <v>0</v>
      </c>
      <c r="K18" s="309"/>
      <c r="L18" s="309"/>
      <c r="M18" s="306">
        <f t="shared" si="3"/>
        <v>0</v>
      </c>
      <c r="N18" s="307"/>
      <c r="O18" s="306">
        <f t="shared" si="1"/>
        <v>0</v>
      </c>
    </row>
    <row r="19" spans="2:15" x14ac:dyDescent="0.2">
      <c r="B19" s="255" t="s">
        <v>1261</v>
      </c>
      <c r="C19" s="229"/>
      <c r="D19" s="211">
        <v>21</v>
      </c>
      <c r="E19" s="309"/>
      <c r="F19" s="309"/>
      <c r="G19" s="306">
        <f t="shared" si="0"/>
        <v>0</v>
      </c>
      <c r="H19" s="309"/>
      <c r="I19" s="309"/>
      <c r="J19" s="306">
        <f>I19-H19</f>
        <v>0</v>
      </c>
      <c r="K19" s="309"/>
      <c r="L19" s="309"/>
      <c r="M19" s="306">
        <f t="shared" si="3"/>
        <v>0</v>
      </c>
      <c r="N19" s="307"/>
      <c r="O19" s="306">
        <f t="shared" si="1"/>
        <v>0</v>
      </c>
    </row>
    <row r="20" spans="2:15" x14ac:dyDescent="0.2">
      <c r="B20" s="255" t="s">
        <v>1262</v>
      </c>
      <c r="C20" s="229"/>
      <c r="D20" s="211">
        <v>22</v>
      </c>
      <c r="E20" s="309"/>
      <c r="F20" s="309"/>
      <c r="G20" s="306">
        <f t="shared" si="0"/>
        <v>0</v>
      </c>
      <c r="H20" s="309"/>
      <c r="I20" s="309"/>
      <c r="J20" s="306">
        <f t="shared" si="2"/>
        <v>0</v>
      </c>
      <c r="K20" s="309"/>
      <c r="L20" s="309"/>
      <c r="M20" s="306">
        <f t="shared" si="3"/>
        <v>0</v>
      </c>
      <c r="N20" s="307"/>
      <c r="O20" s="306">
        <f t="shared" si="1"/>
        <v>0</v>
      </c>
    </row>
    <row r="21" spans="2:15" x14ac:dyDescent="0.2">
      <c r="B21" s="255" t="s">
        <v>1263</v>
      </c>
      <c r="C21" s="229"/>
      <c r="D21" s="211">
        <v>23</v>
      </c>
      <c r="E21" s="309"/>
      <c r="F21" s="309"/>
      <c r="G21" s="306">
        <f t="shared" si="0"/>
        <v>0</v>
      </c>
      <c r="H21" s="309"/>
      <c r="I21" s="309"/>
      <c r="J21" s="306">
        <f t="shared" si="2"/>
        <v>0</v>
      </c>
      <c r="K21" s="309"/>
      <c r="L21" s="309"/>
      <c r="M21" s="306">
        <f t="shared" si="3"/>
        <v>0</v>
      </c>
      <c r="N21" s="307"/>
      <c r="O21" s="306">
        <f t="shared" si="1"/>
        <v>0</v>
      </c>
    </row>
    <row r="22" spans="2:15" x14ac:dyDescent="0.2">
      <c r="B22" s="778" t="s">
        <v>1349</v>
      </c>
      <c r="C22" s="229"/>
      <c r="D22" s="211">
        <v>24</v>
      </c>
      <c r="E22" s="309"/>
      <c r="F22" s="309"/>
      <c r="G22" s="306">
        <f t="shared" si="0"/>
        <v>0</v>
      </c>
      <c r="H22" s="309"/>
      <c r="I22" s="309"/>
      <c r="J22" s="306">
        <f t="shared" si="2"/>
        <v>0</v>
      </c>
      <c r="K22" s="309"/>
      <c r="L22" s="309"/>
      <c r="M22" s="306">
        <f t="shared" si="3"/>
        <v>0</v>
      </c>
      <c r="N22" s="307"/>
      <c r="O22" s="306">
        <f t="shared" si="1"/>
        <v>0</v>
      </c>
    </row>
    <row r="23" spans="2:15" x14ac:dyDescent="0.2">
      <c r="B23" s="778" t="s">
        <v>849</v>
      </c>
      <c r="C23" s="229"/>
      <c r="D23" s="211">
        <v>25</v>
      </c>
      <c r="E23" s="309"/>
      <c r="F23" s="309"/>
      <c r="G23" s="306">
        <f t="shared" si="0"/>
        <v>0</v>
      </c>
      <c r="H23" s="309"/>
      <c r="I23" s="309"/>
      <c r="J23" s="306">
        <f t="shared" si="2"/>
        <v>0</v>
      </c>
      <c r="K23" s="309"/>
      <c r="L23" s="309"/>
      <c r="M23" s="306">
        <f t="shared" si="3"/>
        <v>0</v>
      </c>
      <c r="N23" s="307"/>
      <c r="O23" s="306">
        <f t="shared" si="1"/>
        <v>0</v>
      </c>
    </row>
    <row r="24" spans="2:15" x14ac:dyDescent="0.2">
      <c r="B24" s="778" t="s">
        <v>1365</v>
      </c>
      <c r="C24" s="229"/>
      <c r="D24" s="211">
        <v>26</v>
      </c>
      <c r="E24" s="309"/>
      <c r="F24" s="309"/>
      <c r="G24" s="306">
        <f t="shared" si="0"/>
        <v>0</v>
      </c>
      <c r="H24" s="309"/>
      <c r="I24" s="309"/>
      <c r="J24" s="306">
        <f>I24-H24</f>
        <v>0</v>
      </c>
      <c r="K24" s="309"/>
      <c r="L24" s="309"/>
      <c r="M24" s="306">
        <f t="shared" si="3"/>
        <v>0</v>
      </c>
      <c r="N24" s="307"/>
      <c r="O24" s="306">
        <f t="shared" si="1"/>
        <v>0</v>
      </c>
    </row>
    <row r="25" spans="2:15" x14ac:dyDescent="0.2">
      <c r="B25" s="778" t="s">
        <v>1366</v>
      </c>
      <c r="C25" s="229"/>
      <c r="D25" s="211">
        <v>27</v>
      </c>
      <c r="E25" s="309"/>
      <c r="F25" s="309"/>
      <c r="G25" s="306">
        <f t="shared" si="0"/>
        <v>0</v>
      </c>
      <c r="H25" s="309"/>
      <c r="I25" s="309"/>
      <c r="J25" s="306">
        <f t="shared" si="2"/>
        <v>0</v>
      </c>
      <c r="K25" s="309"/>
      <c r="L25" s="309"/>
      <c r="M25" s="306">
        <f t="shared" si="3"/>
        <v>0</v>
      </c>
      <c r="N25" s="307"/>
      <c r="O25" s="306">
        <f t="shared" si="1"/>
        <v>0</v>
      </c>
    </row>
    <row r="26" spans="2:15" x14ac:dyDescent="0.2">
      <c r="B26" s="778" t="s">
        <v>1367</v>
      </c>
      <c r="C26" s="229"/>
      <c r="D26" s="211">
        <v>28</v>
      </c>
      <c r="E26" s="309"/>
      <c r="F26" s="309"/>
      <c r="G26" s="306">
        <f t="shared" si="0"/>
        <v>0</v>
      </c>
      <c r="H26" s="309"/>
      <c r="I26" s="309"/>
      <c r="J26" s="306">
        <f t="shared" si="2"/>
        <v>0</v>
      </c>
      <c r="K26" s="309"/>
      <c r="L26" s="309"/>
      <c r="M26" s="306">
        <f t="shared" si="3"/>
        <v>0</v>
      </c>
      <c r="N26" s="307"/>
      <c r="O26" s="306">
        <f t="shared" si="1"/>
        <v>0</v>
      </c>
    </row>
    <row r="27" spans="2:15" x14ac:dyDescent="0.2">
      <c r="B27" s="778" t="s">
        <v>1368</v>
      </c>
      <c r="C27" s="229"/>
      <c r="D27" s="211">
        <v>29</v>
      </c>
      <c r="E27" s="309"/>
      <c r="F27" s="309"/>
      <c r="G27" s="306">
        <f t="shared" si="0"/>
        <v>0</v>
      </c>
      <c r="H27" s="309"/>
      <c r="I27" s="309"/>
      <c r="J27" s="306">
        <f t="shared" si="2"/>
        <v>0</v>
      </c>
      <c r="K27" s="309"/>
      <c r="L27" s="309"/>
      <c r="M27" s="306">
        <f t="shared" si="3"/>
        <v>0</v>
      </c>
      <c r="N27" s="307"/>
      <c r="O27" s="306">
        <f t="shared" si="1"/>
        <v>0</v>
      </c>
    </row>
    <row r="28" spans="2:15" x14ac:dyDescent="0.2">
      <c r="B28" s="778" t="s">
        <v>1369</v>
      </c>
      <c r="C28" s="229"/>
      <c r="D28" s="211">
        <v>30</v>
      </c>
      <c r="E28" s="309"/>
      <c r="F28" s="309"/>
      <c r="G28" s="306">
        <f t="shared" si="0"/>
        <v>0</v>
      </c>
      <c r="H28" s="309"/>
      <c r="I28" s="309"/>
      <c r="J28" s="306">
        <f t="shared" si="2"/>
        <v>0</v>
      </c>
      <c r="K28" s="309"/>
      <c r="L28" s="309"/>
      <c r="M28" s="306">
        <f t="shared" si="3"/>
        <v>0</v>
      </c>
      <c r="N28" s="307"/>
      <c r="O28" s="306">
        <f t="shared" si="1"/>
        <v>0</v>
      </c>
    </row>
    <row r="29" spans="2:15" x14ac:dyDescent="0.2">
      <c r="B29" s="778" t="s">
        <v>1370</v>
      </c>
      <c r="C29" s="229"/>
      <c r="D29" s="211">
        <v>31</v>
      </c>
      <c r="E29" s="309"/>
      <c r="F29" s="309"/>
      <c r="G29" s="306">
        <f t="shared" si="0"/>
        <v>0</v>
      </c>
      <c r="H29" s="309"/>
      <c r="I29" s="309"/>
      <c r="J29" s="306">
        <f t="shared" si="2"/>
        <v>0</v>
      </c>
      <c r="K29" s="309"/>
      <c r="L29" s="309"/>
      <c r="M29" s="306">
        <f t="shared" si="3"/>
        <v>0</v>
      </c>
      <c r="N29" s="307"/>
      <c r="O29" s="306">
        <f t="shared" si="1"/>
        <v>0</v>
      </c>
    </row>
    <row r="30" spans="2:15" x14ac:dyDescent="0.2">
      <c r="B30" s="778" t="s">
        <v>1373</v>
      </c>
      <c r="C30" s="229"/>
      <c r="D30" s="211">
        <v>32</v>
      </c>
      <c r="E30" s="309"/>
      <c r="F30" s="309"/>
      <c r="G30" s="306">
        <f t="shared" si="0"/>
        <v>0</v>
      </c>
      <c r="H30" s="309"/>
      <c r="I30" s="309"/>
      <c r="J30" s="306">
        <f t="shared" si="2"/>
        <v>0</v>
      </c>
      <c r="K30" s="309"/>
      <c r="L30" s="309"/>
      <c r="M30" s="306">
        <f t="shared" si="3"/>
        <v>0</v>
      </c>
      <c r="N30" s="307"/>
      <c r="O30" s="306">
        <f t="shared" si="1"/>
        <v>0</v>
      </c>
    </row>
    <row r="31" spans="2:15" x14ac:dyDescent="0.2">
      <c r="B31" s="778" t="s">
        <v>1374</v>
      </c>
      <c r="C31" s="229"/>
      <c r="D31" s="211">
        <v>33</v>
      </c>
      <c r="E31" s="309"/>
      <c r="F31" s="309"/>
      <c r="G31" s="306">
        <f t="shared" si="0"/>
        <v>0</v>
      </c>
      <c r="H31" s="309"/>
      <c r="I31" s="309"/>
      <c r="J31" s="306">
        <f t="shared" si="2"/>
        <v>0</v>
      </c>
      <c r="K31" s="309"/>
      <c r="L31" s="309"/>
      <c r="M31" s="306">
        <f t="shared" si="3"/>
        <v>0</v>
      </c>
      <c r="N31" s="307"/>
      <c r="O31" s="306">
        <f t="shared" si="1"/>
        <v>0</v>
      </c>
    </row>
    <row r="32" spans="2:15" x14ac:dyDescent="0.2">
      <c r="B32" s="779" t="s">
        <v>848</v>
      </c>
      <c r="C32" s="259"/>
      <c r="D32" s="211">
        <v>34</v>
      </c>
      <c r="E32" s="309"/>
      <c r="F32" s="309"/>
      <c r="G32" s="306">
        <f t="shared" si="0"/>
        <v>0</v>
      </c>
      <c r="H32" s="309"/>
      <c r="I32" s="309"/>
      <c r="J32" s="306">
        <f t="shared" si="2"/>
        <v>0</v>
      </c>
      <c r="K32" s="309"/>
      <c r="L32" s="309"/>
      <c r="M32" s="306">
        <f t="shared" si="3"/>
        <v>0</v>
      </c>
      <c r="N32" s="307"/>
      <c r="O32" s="306">
        <f t="shared" si="1"/>
        <v>0</v>
      </c>
    </row>
    <row r="33" spans="2:15" x14ac:dyDescent="0.2">
      <c r="B33" s="260" t="s">
        <v>1018</v>
      </c>
      <c r="C33" s="233"/>
      <c r="D33" s="234">
        <v>39</v>
      </c>
      <c r="E33" s="94">
        <f>SUBTOTAL(9,E9:E32)</f>
        <v>0</v>
      </c>
      <c r="F33" s="94">
        <f>SUBTOTAL(9,F9:F32)</f>
        <v>0</v>
      </c>
      <c r="G33" s="94">
        <f t="shared" si="0"/>
        <v>0</v>
      </c>
      <c r="H33" s="94">
        <f>SUBTOTAL(9,H9:H32)</f>
        <v>0</v>
      </c>
      <c r="I33" s="94">
        <f>SUBTOTAL(9,I9:I32)</f>
        <v>0</v>
      </c>
      <c r="J33" s="94">
        <f>I33-H33</f>
        <v>0</v>
      </c>
      <c r="K33" s="94">
        <f>SUBTOTAL(9,K9:K32)</f>
        <v>0</v>
      </c>
      <c r="L33" s="94">
        <f>SUBTOTAL(9,L9:L32)</f>
        <v>0</v>
      </c>
      <c r="M33" s="94">
        <f>L33-K33</f>
        <v>0</v>
      </c>
      <c r="N33" s="307"/>
      <c r="O33" s="306">
        <f t="shared" si="1"/>
        <v>0</v>
      </c>
    </row>
  </sheetData>
  <sheetProtection password="E47D" sheet="1" objects="1" scenarios="1"/>
  <mergeCells count="1">
    <mergeCell ref="D5:D7"/>
  </mergeCells>
  <phoneticPr fontId="2" type="noConversion"/>
  <pageMargins left="0.25" right="0.25" top="0.75" bottom="0.75" header="0.5" footer="0.5"/>
  <pageSetup paperSize="9" scale="80" orientation="landscape" r:id="rId1"/>
  <headerFooter alignWithMargins="0">
    <oddFooter xml:space="preserve">&amp;L&amp;A
&amp;R&amp;P of &amp;N
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A1:Q33"/>
  <sheetViews>
    <sheetView showGridLines="0" zoomScale="80" zoomScaleNormal="80" workbookViewId="0">
      <pane xSplit="4" ySplit="7" topLeftCell="E8" activePane="bottomRight" state="frozen"/>
      <selection activeCell="C6" sqref="C6"/>
      <selection pane="topRight" activeCell="C6" sqref="C6"/>
      <selection pane="bottomLeft" activeCell="C6" sqref="C6"/>
      <selection pane="bottomRight" activeCell="E39" sqref="E39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43.5703125" style="189" customWidth="1"/>
    <col min="4" max="4" width="5.140625" style="189" customWidth="1"/>
    <col min="5" max="5" width="12.85546875" style="212" customWidth="1"/>
    <col min="6" max="6" width="13.42578125" style="212" customWidth="1"/>
    <col min="7" max="14" width="12.85546875" style="212" customWidth="1"/>
    <col min="15" max="15" width="2.7109375" style="308" customWidth="1"/>
    <col min="16" max="16" width="14.140625" style="212" customWidth="1"/>
    <col min="17" max="16384" width="9.140625" style="189"/>
  </cols>
  <sheetData>
    <row r="1" spans="1:17" ht="15.75" x14ac:dyDescent="0.25">
      <c r="A1" s="43" t="str">
        <f ca="1">RIGHT(CELL("filename",A2),LEN(CELL("filename",A2))-FIND("]",CELL("filename",A2)))</f>
        <v>Form 82</v>
      </c>
      <c r="B1" s="184" t="str">
        <f ca="1">INDEX(TOC!$B$5:$G$54,MATCH(TEXT(A1,0),TOC!$B$5:$B$54,0),6)</f>
        <v>Form 82 - Expense Analysis - Claims Breakdown by Line of Business - General Insurance (Net)</v>
      </c>
      <c r="C1" s="186"/>
      <c r="D1" s="75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816"/>
      <c r="P1" s="718"/>
    </row>
    <row r="2" spans="1:17" ht="15.75" x14ac:dyDescent="0.25">
      <c r="B2" s="719" t="str">
        <f>"Company: "&amp;CVR!G10</f>
        <v xml:space="preserve">Company: </v>
      </c>
      <c r="C2" s="192"/>
      <c r="D2" s="193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x14ac:dyDescent="0.2">
      <c r="B3" s="720" t="str">
        <f>"Reporting Period: "&amp;CVR!G12&amp;", "&amp;CVR!G13</f>
        <v xml:space="preserve">Reporting Period: , </v>
      </c>
      <c r="C3" s="238"/>
      <c r="D3" s="720"/>
      <c r="E3" s="722"/>
      <c r="F3" s="722"/>
      <c r="G3" s="722"/>
      <c r="H3" s="722"/>
      <c r="I3" s="722"/>
      <c r="J3" s="722"/>
      <c r="K3" s="722"/>
      <c r="L3" s="722"/>
      <c r="M3" s="722"/>
      <c r="N3" s="722"/>
      <c r="O3" s="722"/>
      <c r="P3" s="722"/>
    </row>
    <row r="4" spans="1:17" x14ac:dyDescent="0.2">
      <c r="B4" s="719"/>
      <c r="C4" s="192"/>
      <c r="D4" s="719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31"/>
      <c r="P4" s="724"/>
    </row>
    <row r="5" spans="1:17" x14ac:dyDescent="0.2">
      <c r="D5" s="925" t="s">
        <v>1194</v>
      </c>
      <c r="E5" s="240" t="s">
        <v>1505</v>
      </c>
      <c r="F5" s="240"/>
      <c r="G5" s="240"/>
      <c r="H5" s="240"/>
      <c r="I5" s="240" t="s">
        <v>15</v>
      </c>
      <c r="J5" s="240"/>
      <c r="K5" s="241"/>
      <c r="L5" s="301" t="s">
        <v>16</v>
      </c>
      <c r="M5" s="301"/>
      <c r="N5" s="301"/>
      <c r="O5" s="302" t="s">
        <v>1181</v>
      </c>
      <c r="P5" s="303"/>
    </row>
    <row r="6" spans="1:17" ht="25.5" x14ac:dyDescent="0.2">
      <c r="D6" s="930"/>
      <c r="E6" s="725" t="s">
        <v>1501</v>
      </c>
      <c r="F6" s="725" t="s">
        <v>1502</v>
      </c>
      <c r="G6" s="725" t="s">
        <v>1503</v>
      </c>
      <c r="H6" s="817" t="s">
        <v>1504</v>
      </c>
      <c r="I6" s="817" t="s">
        <v>1532</v>
      </c>
      <c r="J6" s="817" t="s">
        <v>1533</v>
      </c>
      <c r="K6" s="818" t="s">
        <v>1531</v>
      </c>
      <c r="L6" s="818" t="s">
        <v>1532</v>
      </c>
      <c r="M6" s="818" t="s">
        <v>1534</v>
      </c>
      <c r="N6" s="818" t="s">
        <v>1531</v>
      </c>
      <c r="O6" s="304"/>
      <c r="P6" s="305" t="s">
        <v>1506</v>
      </c>
    </row>
    <row r="7" spans="1:17" x14ac:dyDescent="0.2">
      <c r="B7" s="189" t="s">
        <v>54</v>
      </c>
      <c r="D7" s="926"/>
      <c r="E7" s="227" t="s">
        <v>759</v>
      </c>
      <c r="F7" s="227" t="s">
        <v>1395</v>
      </c>
      <c r="G7" s="227" t="s">
        <v>1397</v>
      </c>
      <c r="H7" s="227" t="s">
        <v>760</v>
      </c>
      <c r="I7" s="227" t="s">
        <v>57</v>
      </c>
      <c r="J7" s="227" t="s">
        <v>58</v>
      </c>
      <c r="K7" s="227" t="s">
        <v>1407</v>
      </c>
      <c r="L7" s="227" t="s">
        <v>60</v>
      </c>
      <c r="M7" s="227" t="s">
        <v>61</v>
      </c>
      <c r="N7" s="227" t="s">
        <v>762</v>
      </c>
      <c r="O7" s="304"/>
      <c r="P7" s="227" t="s">
        <v>1480</v>
      </c>
    </row>
    <row r="8" spans="1:17" x14ac:dyDescent="0.2">
      <c r="B8" s="264" t="s">
        <v>1339</v>
      </c>
      <c r="C8" s="247"/>
      <c r="D8" s="729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31"/>
      <c r="P8" s="731"/>
    </row>
    <row r="9" spans="1:17" x14ac:dyDescent="0.2">
      <c r="B9" s="778" t="s">
        <v>1017</v>
      </c>
      <c r="C9" s="229"/>
      <c r="D9" s="211">
        <v>11</v>
      </c>
      <c r="E9" s="306">
        <f>SUBTOTAL(9,E10:E21)</f>
        <v>0</v>
      </c>
      <c r="F9" s="306">
        <f>SUBTOTAL(9,F10:F21)</f>
        <v>0</v>
      </c>
      <c r="G9" s="306">
        <f>SUBTOTAL(9,G10:G21)</f>
        <v>0</v>
      </c>
      <c r="H9" s="306">
        <f t="shared" ref="H9:H32" si="0">E9+F9-G9</f>
        <v>0</v>
      </c>
      <c r="I9" s="306">
        <f>SUBTOTAL(9,I10:I21)</f>
        <v>0</v>
      </c>
      <c r="J9" s="306">
        <f>SUBTOTAL(9,J10:J21)</f>
        <v>0</v>
      </c>
      <c r="K9" s="306">
        <f t="shared" ref="K9:K33" si="1">J9-I9</f>
        <v>0</v>
      </c>
      <c r="L9" s="306">
        <f>SUBTOTAL(9,L10:L21)</f>
        <v>0</v>
      </c>
      <c r="M9" s="306">
        <f>SUBTOTAL(9,M10:M21)</f>
        <v>0</v>
      </c>
      <c r="N9" s="306">
        <f t="shared" ref="N9:N33" si="2">M9-L9</f>
        <v>0</v>
      </c>
      <c r="O9" s="307"/>
      <c r="P9" s="306">
        <f>H9+K9+N9</f>
        <v>0</v>
      </c>
    </row>
    <row r="10" spans="1:17" x14ac:dyDescent="0.2">
      <c r="B10" s="255" t="s">
        <v>1252</v>
      </c>
      <c r="C10" s="229"/>
      <c r="D10" s="211">
        <v>12</v>
      </c>
      <c r="E10" s="309"/>
      <c r="F10" s="309"/>
      <c r="G10" s="309"/>
      <c r="H10" s="306">
        <f>E10+F10-G10</f>
        <v>0</v>
      </c>
      <c r="I10" s="309"/>
      <c r="J10" s="309"/>
      <c r="K10" s="306">
        <f t="shared" si="1"/>
        <v>0</v>
      </c>
      <c r="L10" s="309"/>
      <c r="M10" s="309"/>
      <c r="N10" s="306">
        <f t="shared" si="2"/>
        <v>0</v>
      </c>
      <c r="O10" s="307"/>
      <c r="P10" s="306">
        <f>H10+K10+N10</f>
        <v>0</v>
      </c>
    </row>
    <row r="11" spans="1:17" x14ac:dyDescent="0.2">
      <c r="B11" s="255" t="s">
        <v>1253</v>
      </c>
      <c r="C11" s="229"/>
      <c r="D11" s="211">
        <v>13</v>
      </c>
      <c r="E11" s="309"/>
      <c r="F11" s="309"/>
      <c r="G11" s="309"/>
      <c r="H11" s="306">
        <f t="shared" si="0"/>
        <v>0</v>
      </c>
      <c r="I11" s="309"/>
      <c r="J11" s="309"/>
      <c r="K11" s="306">
        <f t="shared" si="1"/>
        <v>0</v>
      </c>
      <c r="L11" s="309"/>
      <c r="M11" s="309"/>
      <c r="N11" s="306">
        <f t="shared" si="2"/>
        <v>0</v>
      </c>
      <c r="O11" s="307"/>
      <c r="P11" s="306">
        <f t="shared" ref="P11:P33" si="3">H11+K11+N11</f>
        <v>0</v>
      </c>
    </row>
    <row r="12" spans="1:17" x14ac:dyDescent="0.2">
      <c r="B12" s="255" t="s">
        <v>1254</v>
      </c>
      <c r="C12" s="229"/>
      <c r="D12" s="211">
        <v>14</v>
      </c>
      <c r="E12" s="309"/>
      <c r="F12" s="309"/>
      <c r="G12" s="309"/>
      <c r="H12" s="306">
        <f>E12+F12-G12</f>
        <v>0</v>
      </c>
      <c r="I12" s="309"/>
      <c r="J12" s="309"/>
      <c r="K12" s="306">
        <f t="shared" si="1"/>
        <v>0</v>
      </c>
      <c r="L12" s="309"/>
      <c r="M12" s="309"/>
      <c r="N12" s="306">
        <f t="shared" si="2"/>
        <v>0</v>
      </c>
      <c r="O12" s="307"/>
      <c r="P12" s="306">
        <f t="shared" si="3"/>
        <v>0</v>
      </c>
    </row>
    <row r="13" spans="1:17" x14ac:dyDescent="0.2">
      <c r="B13" s="255" t="s">
        <v>1255</v>
      </c>
      <c r="C13" s="229"/>
      <c r="D13" s="211">
        <v>15</v>
      </c>
      <c r="E13" s="309"/>
      <c r="F13" s="309"/>
      <c r="G13" s="309"/>
      <c r="H13" s="306">
        <f t="shared" si="0"/>
        <v>0</v>
      </c>
      <c r="I13" s="309"/>
      <c r="J13" s="309"/>
      <c r="K13" s="306">
        <f t="shared" si="1"/>
        <v>0</v>
      </c>
      <c r="L13" s="309"/>
      <c r="M13" s="309"/>
      <c r="N13" s="306">
        <f t="shared" si="2"/>
        <v>0</v>
      </c>
      <c r="O13" s="307"/>
      <c r="P13" s="306">
        <f t="shared" si="3"/>
        <v>0</v>
      </c>
    </row>
    <row r="14" spans="1:17" x14ac:dyDescent="0.2">
      <c r="B14" s="255" t="s">
        <v>1256</v>
      </c>
      <c r="C14" s="229"/>
      <c r="D14" s="211">
        <v>16</v>
      </c>
      <c r="E14" s="309"/>
      <c r="F14" s="309"/>
      <c r="G14" s="309"/>
      <c r="H14" s="306">
        <f t="shared" si="0"/>
        <v>0</v>
      </c>
      <c r="I14" s="309"/>
      <c r="J14" s="309"/>
      <c r="K14" s="306">
        <f t="shared" si="1"/>
        <v>0</v>
      </c>
      <c r="L14" s="309"/>
      <c r="M14" s="309"/>
      <c r="N14" s="306">
        <f t="shared" si="2"/>
        <v>0</v>
      </c>
      <c r="O14" s="307"/>
      <c r="P14" s="306">
        <f t="shared" si="3"/>
        <v>0</v>
      </c>
    </row>
    <row r="15" spans="1:17" x14ac:dyDescent="0.2">
      <c r="B15" s="255" t="s">
        <v>1257</v>
      </c>
      <c r="C15" s="229"/>
      <c r="D15" s="211">
        <v>17</v>
      </c>
      <c r="E15" s="309"/>
      <c r="F15" s="309"/>
      <c r="G15" s="309"/>
      <c r="H15" s="306">
        <f t="shared" si="0"/>
        <v>0</v>
      </c>
      <c r="I15" s="309"/>
      <c r="J15" s="309"/>
      <c r="K15" s="306">
        <f t="shared" si="1"/>
        <v>0</v>
      </c>
      <c r="L15" s="309"/>
      <c r="M15" s="309"/>
      <c r="N15" s="306">
        <f t="shared" si="2"/>
        <v>0</v>
      </c>
      <c r="O15" s="307"/>
      <c r="P15" s="306">
        <f t="shared" si="3"/>
        <v>0</v>
      </c>
    </row>
    <row r="16" spans="1:17" x14ac:dyDescent="0.2">
      <c r="B16" s="255" t="s">
        <v>1258</v>
      </c>
      <c r="C16" s="229"/>
      <c r="D16" s="211">
        <v>18</v>
      </c>
      <c r="E16" s="309"/>
      <c r="F16" s="309"/>
      <c r="G16" s="309"/>
      <c r="H16" s="306">
        <f t="shared" si="0"/>
        <v>0</v>
      </c>
      <c r="I16" s="309"/>
      <c r="J16" s="309"/>
      <c r="K16" s="306">
        <f t="shared" si="1"/>
        <v>0</v>
      </c>
      <c r="L16" s="309"/>
      <c r="M16" s="309"/>
      <c r="N16" s="306">
        <f t="shared" si="2"/>
        <v>0</v>
      </c>
      <c r="O16" s="307"/>
      <c r="P16" s="306">
        <f t="shared" si="3"/>
        <v>0</v>
      </c>
    </row>
    <row r="17" spans="2:16" x14ac:dyDescent="0.2">
      <c r="B17" s="255" t="s">
        <v>1259</v>
      </c>
      <c r="C17" s="229"/>
      <c r="D17" s="211">
        <v>19</v>
      </c>
      <c r="E17" s="309"/>
      <c r="F17" s="309"/>
      <c r="G17" s="309"/>
      <c r="H17" s="306">
        <f t="shared" si="0"/>
        <v>0</v>
      </c>
      <c r="I17" s="309"/>
      <c r="J17" s="309"/>
      <c r="K17" s="306">
        <f t="shared" si="1"/>
        <v>0</v>
      </c>
      <c r="L17" s="309"/>
      <c r="M17" s="309"/>
      <c r="N17" s="306">
        <f t="shared" si="2"/>
        <v>0</v>
      </c>
      <c r="O17" s="307"/>
      <c r="P17" s="306">
        <f t="shared" si="3"/>
        <v>0</v>
      </c>
    </row>
    <row r="18" spans="2:16" x14ac:dyDescent="0.2">
      <c r="B18" s="255" t="s">
        <v>1260</v>
      </c>
      <c r="C18" s="229"/>
      <c r="D18" s="211">
        <v>20</v>
      </c>
      <c r="E18" s="309"/>
      <c r="F18" s="309"/>
      <c r="G18" s="309"/>
      <c r="H18" s="306">
        <f t="shared" si="0"/>
        <v>0</v>
      </c>
      <c r="I18" s="309"/>
      <c r="J18" s="309"/>
      <c r="K18" s="306">
        <f t="shared" si="1"/>
        <v>0</v>
      </c>
      <c r="L18" s="309"/>
      <c r="M18" s="309"/>
      <c r="N18" s="306">
        <f t="shared" si="2"/>
        <v>0</v>
      </c>
      <c r="O18" s="307"/>
      <c r="P18" s="306">
        <f t="shared" si="3"/>
        <v>0</v>
      </c>
    </row>
    <row r="19" spans="2:16" x14ac:dyDescent="0.2">
      <c r="B19" s="255" t="s">
        <v>1261</v>
      </c>
      <c r="C19" s="229"/>
      <c r="D19" s="211">
        <v>21</v>
      </c>
      <c r="E19" s="309"/>
      <c r="F19" s="309"/>
      <c r="G19" s="309"/>
      <c r="H19" s="306">
        <f t="shared" si="0"/>
        <v>0</v>
      </c>
      <c r="I19" s="309"/>
      <c r="J19" s="309"/>
      <c r="K19" s="306">
        <f t="shared" si="1"/>
        <v>0</v>
      </c>
      <c r="L19" s="309"/>
      <c r="M19" s="309"/>
      <c r="N19" s="306">
        <f t="shared" si="2"/>
        <v>0</v>
      </c>
      <c r="O19" s="307"/>
      <c r="P19" s="306">
        <f t="shared" si="3"/>
        <v>0</v>
      </c>
    </row>
    <row r="20" spans="2:16" x14ac:dyDescent="0.2">
      <c r="B20" s="255" t="s">
        <v>1262</v>
      </c>
      <c r="C20" s="229"/>
      <c r="D20" s="211">
        <v>22</v>
      </c>
      <c r="E20" s="309"/>
      <c r="F20" s="309"/>
      <c r="G20" s="309"/>
      <c r="H20" s="306">
        <f t="shared" si="0"/>
        <v>0</v>
      </c>
      <c r="I20" s="309"/>
      <c r="J20" s="309"/>
      <c r="K20" s="306">
        <f t="shared" si="1"/>
        <v>0</v>
      </c>
      <c r="L20" s="309"/>
      <c r="M20" s="309"/>
      <c r="N20" s="306">
        <f t="shared" si="2"/>
        <v>0</v>
      </c>
      <c r="O20" s="307"/>
      <c r="P20" s="306">
        <f t="shared" si="3"/>
        <v>0</v>
      </c>
    </row>
    <row r="21" spans="2:16" x14ac:dyDescent="0.2">
      <c r="B21" s="255" t="s">
        <v>1263</v>
      </c>
      <c r="C21" s="229"/>
      <c r="D21" s="211">
        <v>23</v>
      </c>
      <c r="E21" s="309"/>
      <c r="F21" s="309"/>
      <c r="G21" s="309"/>
      <c r="H21" s="306">
        <f t="shared" si="0"/>
        <v>0</v>
      </c>
      <c r="I21" s="309"/>
      <c r="J21" s="309"/>
      <c r="K21" s="306">
        <f t="shared" si="1"/>
        <v>0</v>
      </c>
      <c r="L21" s="309"/>
      <c r="M21" s="309"/>
      <c r="N21" s="306">
        <f t="shared" si="2"/>
        <v>0</v>
      </c>
      <c r="O21" s="307"/>
      <c r="P21" s="306">
        <f t="shared" si="3"/>
        <v>0</v>
      </c>
    </row>
    <row r="22" spans="2:16" x14ac:dyDescent="0.2">
      <c r="B22" s="778" t="s">
        <v>1349</v>
      </c>
      <c r="C22" s="229"/>
      <c r="D22" s="211">
        <v>24</v>
      </c>
      <c r="E22" s="309"/>
      <c r="F22" s="309"/>
      <c r="G22" s="309"/>
      <c r="H22" s="306">
        <f t="shared" si="0"/>
        <v>0</v>
      </c>
      <c r="I22" s="309"/>
      <c r="J22" s="309"/>
      <c r="K22" s="306">
        <f t="shared" si="1"/>
        <v>0</v>
      </c>
      <c r="L22" s="309"/>
      <c r="M22" s="309"/>
      <c r="N22" s="306">
        <f t="shared" si="2"/>
        <v>0</v>
      </c>
      <c r="O22" s="307"/>
      <c r="P22" s="306">
        <f t="shared" si="3"/>
        <v>0</v>
      </c>
    </row>
    <row r="23" spans="2:16" x14ac:dyDescent="0.2">
      <c r="B23" s="778" t="s">
        <v>849</v>
      </c>
      <c r="C23" s="229"/>
      <c r="D23" s="211">
        <v>25</v>
      </c>
      <c r="E23" s="309"/>
      <c r="F23" s="309"/>
      <c r="G23" s="309"/>
      <c r="H23" s="306">
        <f t="shared" si="0"/>
        <v>0</v>
      </c>
      <c r="I23" s="309"/>
      <c r="J23" s="309"/>
      <c r="K23" s="306">
        <f t="shared" si="1"/>
        <v>0</v>
      </c>
      <c r="L23" s="309"/>
      <c r="M23" s="309"/>
      <c r="N23" s="306">
        <f t="shared" si="2"/>
        <v>0</v>
      </c>
      <c r="O23" s="307"/>
      <c r="P23" s="306">
        <f t="shared" si="3"/>
        <v>0</v>
      </c>
    </row>
    <row r="24" spans="2:16" x14ac:dyDescent="0.2">
      <c r="B24" s="778" t="s">
        <v>1365</v>
      </c>
      <c r="C24" s="229"/>
      <c r="D24" s="211">
        <v>26</v>
      </c>
      <c r="E24" s="309"/>
      <c r="F24" s="309"/>
      <c r="G24" s="309"/>
      <c r="H24" s="306">
        <f t="shared" si="0"/>
        <v>0</v>
      </c>
      <c r="I24" s="309"/>
      <c r="J24" s="309"/>
      <c r="K24" s="306">
        <f t="shared" si="1"/>
        <v>0</v>
      </c>
      <c r="L24" s="309"/>
      <c r="M24" s="309"/>
      <c r="N24" s="306">
        <f t="shared" si="2"/>
        <v>0</v>
      </c>
      <c r="O24" s="307"/>
      <c r="P24" s="306">
        <f t="shared" si="3"/>
        <v>0</v>
      </c>
    </row>
    <row r="25" spans="2:16" x14ac:dyDescent="0.2">
      <c r="B25" s="778" t="s">
        <v>1366</v>
      </c>
      <c r="C25" s="229"/>
      <c r="D25" s="211">
        <v>27</v>
      </c>
      <c r="E25" s="309"/>
      <c r="F25" s="309"/>
      <c r="G25" s="309"/>
      <c r="H25" s="306">
        <f t="shared" si="0"/>
        <v>0</v>
      </c>
      <c r="I25" s="309"/>
      <c r="J25" s="309"/>
      <c r="K25" s="306">
        <f t="shared" si="1"/>
        <v>0</v>
      </c>
      <c r="L25" s="309"/>
      <c r="M25" s="309"/>
      <c r="N25" s="306">
        <f t="shared" si="2"/>
        <v>0</v>
      </c>
      <c r="O25" s="307"/>
      <c r="P25" s="306">
        <f t="shared" si="3"/>
        <v>0</v>
      </c>
    </row>
    <row r="26" spans="2:16" x14ac:dyDescent="0.2">
      <c r="B26" s="778" t="s">
        <v>1367</v>
      </c>
      <c r="C26" s="229"/>
      <c r="D26" s="211">
        <v>28</v>
      </c>
      <c r="E26" s="309"/>
      <c r="F26" s="309"/>
      <c r="G26" s="309"/>
      <c r="H26" s="306">
        <f t="shared" si="0"/>
        <v>0</v>
      </c>
      <c r="I26" s="309"/>
      <c r="J26" s="309"/>
      <c r="K26" s="306">
        <f t="shared" si="1"/>
        <v>0</v>
      </c>
      <c r="L26" s="309"/>
      <c r="M26" s="309"/>
      <c r="N26" s="306">
        <f t="shared" si="2"/>
        <v>0</v>
      </c>
      <c r="O26" s="307"/>
      <c r="P26" s="306">
        <f t="shared" si="3"/>
        <v>0</v>
      </c>
    </row>
    <row r="27" spans="2:16" x14ac:dyDescent="0.2">
      <c r="B27" s="778" t="s">
        <v>1368</v>
      </c>
      <c r="C27" s="229"/>
      <c r="D27" s="211">
        <v>29</v>
      </c>
      <c r="E27" s="309"/>
      <c r="F27" s="309"/>
      <c r="G27" s="309"/>
      <c r="H27" s="306">
        <f t="shared" si="0"/>
        <v>0</v>
      </c>
      <c r="I27" s="309"/>
      <c r="J27" s="309"/>
      <c r="K27" s="306">
        <f t="shared" si="1"/>
        <v>0</v>
      </c>
      <c r="L27" s="309"/>
      <c r="M27" s="309"/>
      <c r="N27" s="306">
        <f t="shared" si="2"/>
        <v>0</v>
      </c>
      <c r="O27" s="307"/>
      <c r="P27" s="306">
        <f t="shared" si="3"/>
        <v>0</v>
      </c>
    </row>
    <row r="28" spans="2:16" x14ac:dyDescent="0.2">
      <c r="B28" s="778" t="s">
        <v>1369</v>
      </c>
      <c r="C28" s="229"/>
      <c r="D28" s="211">
        <v>30</v>
      </c>
      <c r="E28" s="309"/>
      <c r="F28" s="309"/>
      <c r="G28" s="309"/>
      <c r="H28" s="306">
        <f t="shared" si="0"/>
        <v>0</v>
      </c>
      <c r="I28" s="309"/>
      <c r="J28" s="309"/>
      <c r="K28" s="306">
        <f t="shared" si="1"/>
        <v>0</v>
      </c>
      <c r="L28" s="309"/>
      <c r="M28" s="309"/>
      <c r="N28" s="306">
        <f t="shared" si="2"/>
        <v>0</v>
      </c>
      <c r="O28" s="307"/>
      <c r="P28" s="306">
        <f t="shared" si="3"/>
        <v>0</v>
      </c>
    </row>
    <row r="29" spans="2:16" x14ac:dyDescent="0.2">
      <c r="B29" s="778" t="s">
        <v>1370</v>
      </c>
      <c r="C29" s="229"/>
      <c r="D29" s="211">
        <v>31</v>
      </c>
      <c r="E29" s="309"/>
      <c r="F29" s="309"/>
      <c r="G29" s="309"/>
      <c r="H29" s="306">
        <f t="shared" si="0"/>
        <v>0</v>
      </c>
      <c r="I29" s="309"/>
      <c r="J29" s="309"/>
      <c r="K29" s="306">
        <f t="shared" si="1"/>
        <v>0</v>
      </c>
      <c r="L29" s="309"/>
      <c r="M29" s="309"/>
      <c r="N29" s="306">
        <f t="shared" si="2"/>
        <v>0</v>
      </c>
      <c r="O29" s="307"/>
      <c r="P29" s="306">
        <f t="shared" si="3"/>
        <v>0</v>
      </c>
    </row>
    <row r="30" spans="2:16" x14ac:dyDescent="0.2">
      <c r="B30" s="778" t="s">
        <v>1373</v>
      </c>
      <c r="C30" s="229"/>
      <c r="D30" s="211">
        <v>32</v>
      </c>
      <c r="E30" s="309"/>
      <c r="F30" s="309"/>
      <c r="G30" s="309"/>
      <c r="H30" s="306">
        <f t="shared" si="0"/>
        <v>0</v>
      </c>
      <c r="I30" s="309"/>
      <c r="J30" s="309"/>
      <c r="K30" s="306">
        <f t="shared" si="1"/>
        <v>0</v>
      </c>
      <c r="L30" s="309"/>
      <c r="M30" s="309"/>
      <c r="N30" s="306">
        <f t="shared" si="2"/>
        <v>0</v>
      </c>
      <c r="O30" s="307"/>
      <c r="P30" s="306">
        <f t="shared" si="3"/>
        <v>0</v>
      </c>
    </row>
    <row r="31" spans="2:16" x14ac:dyDescent="0.2">
      <c r="B31" s="778" t="s">
        <v>1374</v>
      </c>
      <c r="C31" s="229"/>
      <c r="D31" s="211">
        <v>33</v>
      </c>
      <c r="E31" s="309"/>
      <c r="F31" s="309"/>
      <c r="G31" s="309"/>
      <c r="H31" s="306">
        <f t="shared" si="0"/>
        <v>0</v>
      </c>
      <c r="I31" s="309"/>
      <c r="J31" s="309"/>
      <c r="K31" s="306">
        <f t="shared" si="1"/>
        <v>0</v>
      </c>
      <c r="L31" s="309"/>
      <c r="M31" s="309"/>
      <c r="N31" s="306">
        <f t="shared" si="2"/>
        <v>0</v>
      </c>
      <c r="O31" s="307"/>
      <c r="P31" s="306">
        <f t="shared" si="3"/>
        <v>0</v>
      </c>
    </row>
    <row r="32" spans="2:16" x14ac:dyDescent="0.2">
      <c r="B32" s="779" t="s">
        <v>848</v>
      </c>
      <c r="C32" s="259"/>
      <c r="D32" s="211">
        <v>34</v>
      </c>
      <c r="E32" s="309"/>
      <c r="F32" s="309"/>
      <c r="G32" s="309"/>
      <c r="H32" s="306">
        <f t="shared" si="0"/>
        <v>0</v>
      </c>
      <c r="I32" s="309"/>
      <c r="J32" s="309"/>
      <c r="K32" s="306">
        <f t="shared" si="1"/>
        <v>0</v>
      </c>
      <c r="L32" s="309"/>
      <c r="M32" s="309"/>
      <c r="N32" s="306">
        <f t="shared" si="2"/>
        <v>0</v>
      </c>
      <c r="O32" s="307"/>
      <c r="P32" s="306">
        <f t="shared" si="3"/>
        <v>0</v>
      </c>
    </row>
    <row r="33" spans="2:16" x14ac:dyDescent="0.2">
      <c r="B33" s="260" t="s">
        <v>1018</v>
      </c>
      <c r="C33" s="233"/>
      <c r="D33" s="234">
        <v>39</v>
      </c>
      <c r="E33" s="94">
        <f>SUBTOTAL(9,E9:E32)</f>
        <v>0</v>
      </c>
      <c r="F33" s="94">
        <f>SUBTOTAL(9,F9:F32)</f>
        <v>0</v>
      </c>
      <c r="G33" s="94">
        <f>SUBTOTAL(9,G9:G32)</f>
        <v>0</v>
      </c>
      <c r="H33" s="94">
        <f>E33+F33-G33</f>
        <v>0</v>
      </c>
      <c r="I33" s="94">
        <f>SUBTOTAL(9,I9:I32)</f>
        <v>0</v>
      </c>
      <c r="J33" s="94">
        <f>SUBTOTAL(9,J9:J32)</f>
        <v>0</v>
      </c>
      <c r="K33" s="94">
        <f t="shared" si="1"/>
        <v>0</v>
      </c>
      <c r="L33" s="94">
        <f>SUBTOTAL(9,L9:L32)</f>
        <v>0</v>
      </c>
      <c r="M33" s="94">
        <f>SUBTOTAL(9,M9:M32)</f>
        <v>0</v>
      </c>
      <c r="N33" s="94">
        <f t="shared" si="2"/>
        <v>0</v>
      </c>
      <c r="O33" s="307"/>
      <c r="P33" s="94">
        <f t="shared" si="3"/>
        <v>0</v>
      </c>
    </row>
  </sheetData>
  <sheetProtection password="E47D" sheet="1" objects="1" scenarios="1"/>
  <mergeCells count="1">
    <mergeCell ref="D5:D7"/>
  </mergeCells>
  <phoneticPr fontId="2" type="noConversion"/>
  <pageMargins left="0.25" right="0.25" top="0.75" bottom="0.75" header="0.5" footer="0.5"/>
  <pageSetup paperSize="9" scale="72" orientation="landscape" r:id="rId1"/>
  <headerFooter alignWithMargins="0">
    <oddFooter xml:space="preserve">&amp;L&amp;A
&amp;R&amp;P of &amp;N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94"/>
  <sheetViews>
    <sheetView showGridLines="0" zoomScale="80" zoomScaleNormal="80" workbookViewId="0">
      <pane ySplit="7" topLeftCell="A8" activePane="bottomLeft" state="frozen"/>
      <selection activeCell="B8" sqref="B8"/>
      <selection pane="bottomLeft" activeCell="R27" sqref="R27"/>
    </sheetView>
  </sheetViews>
  <sheetFormatPr defaultRowHeight="12.75" x14ac:dyDescent="0.2"/>
  <cols>
    <col min="1" max="1" width="2.5703125" style="189" customWidth="1"/>
    <col min="2" max="2" width="2.42578125" style="189" customWidth="1"/>
    <col min="3" max="3" width="56.140625" style="225" customWidth="1"/>
    <col min="4" max="4" width="7.140625" style="191" customWidth="1"/>
    <col min="5" max="6" width="11.42578125" style="279" customWidth="1"/>
    <col min="7" max="7" width="1.42578125" style="189" customWidth="1"/>
    <col min="8" max="9" width="11.42578125" style="279" customWidth="1"/>
    <col min="10" max="10" width="1.42578125" style="189" customWidth="1"/>
    <col min="11" max="12" width="11.42578125" style="279" customWidth="1"/>
    <col min="13" max="13" width="1.42578125" style="189" customWidth="1"/>
    <col min="14" max="15" width="13.28515625" style="279" customWidth="1"/>
    <col min="16" max="16" width="13.5703125" style="191" customWidth="1"/>
    <col min="17" max="16384" width="9.140625" style="189"/>
  </cols>
  <sheetData>
    <row r="1" spans="1:16" ht="15.75" x14ac:dyDescent="0.25">
      <c r="A1" s="43" t="str">
        <f ca="1">RIGHT(CELL("filename",A2),LEN(CELL("filename",A2))-FIND("]",CELL("filename",A2)))</f>
        <v>Form 11</v>
      </c>
      <c r="B1" s="184" t="str">
        <f ca="1">INDEX(TOC!$B$5:$G$54,MATCH(TEXT(A1,0),TOC!$B$5:$B$54,0),6)</f>
        <v>Form 11 - Balance Sheet - Assets</v>
      </c>
      <c r="C1" s="350"/>
    </row>
    <row r="2" spans="1:16" x14ac:dyDescent="0.2">
      <c r="A2" s="218"/>
      <c r="B2" s="190" t="str">
        <f>"Company: "&amp;CVR!G10</f>
        <v xml:space="preserve">Company: </v>
      </c>
      <c r="C2" s="192"/>
    </row>
    <row r="3" spans="1:16" x14ac:dyDescent="0.2">
      <c r="A3" s="223"/>
      <c r="B3" s="195" t="str">
        <f>"Reporting Period: "&amp;CVR!G12&amp;", "&amp;CVR!G13</f>
        <v xml:space="preserve">Reporting Period: , </v>
      </c>
      <c r="C3" s="238"/>
      <c r="D3" s="196"/>
      <c r="E3" s="280"/>
      <c r="F3" s="280"/>
      <c r="G3" s="196"/>
      <c r="H3" s="196"/>
      <c r="I3" s="196"/>
      <c r="J3" s="196"/>
      <c r="K3" s="196"/>
      <c r="L3" s="196"/>
      <c r="M3" s="196"/>
      <c r="N3" s="280"/>
      <c r="O3" s="280"/>
      <c r="P3" s="196"/>
    </row>
    <row r="5" spans="1:16" ht="38.25" x14ac:dyDescent="0.2">
      <c r="C5" s="189"/>
      <c r="D5" s="909" t="s">
        <v>1194</v>
      </c>
      <c r="E5" s="282" t="s">
        <v>244</v>
      </c>
      <c r="F5" s="282"/>
      <c r="H5" s="282" t="s">
        <v>145</v>
      </c>
      <c r="I5" s="282"/>
      <c r="K5" s="282" t="s">
        <v>146</v>
      </c>
      <c r="L5" s="282"/>
      <c r="N5" s="351" t="s">
        <v>470</v>
      </c>
      <c r="O5" s="282"/>
      <c r="P5" s="909" t="s">
        <v>1235</v>
      </c>
    </row>
    <row r="6" spans="1:16" ht="25.5" x14ac:dyDescent="0.2">
      <c r="C6" s="189"/>
      <c r="D6" s="910"/>
      <c r="E6" s="284" t="s">
        <v>1375</v>
      </c>
      <c r="F6" s="284" t="s">
        <v>1398</v>
      </c>
      <c r="H6" s="284" t="s">
        <v>1375</v>
      </c>
      <c r="I6" s="284" t="s">
        <v>1398</v>
      </c>
      <c r="K6" s="284" t="s">
        <v>1375</v>
      </c>
      <c r="L6" s="284" t="s">
        <v>1398</v>
      </c>
      <c r="N6" s="284" t="s">
        <v>1375</v>
      </c>
      <c r="O6" s="284" t="s">
        <v>1398</v>
      </c>
      <c r="P6" s="910"/>
    </row>
    <row r="7" spans="1:16" ht="13.5" customHeight="1" x14ac:dyDescent="0.2">
      <c r="B7" s="225" t="s">
        <v>54</v>
      </c>
      <c r="C7" s="189"/>
      <c r="D7" s="911"/>
      <c r="E7" s="284" t="s">
        <v>1394</v>
      </c>
      <c r="F7" s="284" t="s">
        <v>1395</v>
      </c>
      <c r="H7" s="284" t="s">
        <v>1397</v>
      </c>
      <c r="I7" s="284" t="s">
        <v>1396</v>
      </c>
      <c r="K7" s="284" t="s">
        <v>57</v>
      </c>
      <c r="L7" s="284" t="s">
        <v>58</v>
      </c>
      <c r="N7" s="284" t="s">
        <v>250</v>
      </c>
      <c r="O7" s="284" t="s">
        <v>251</v>
      </c>
      <c r="P7" s="911"/>
    </row>
    <row r="9" spans="1:16" x14ac:dyDescent="0.2">
      <c r="B9" s="206" t="s">
        <v>874</v>
      </c>
      <c r="C9" s="352"/>
      <c r="E9" s="206"/>
      <c r="H9" s="206"/>
      <c r="K9" s="206"/>
      <c r="N9" s="206"/>
    </row>
    <row r="10" spans="1:16" x14ac:dyDescent="0.2">
      <c r="B10" s="230" t="s">
        <v>1383</v>
      </c>
      <c r="C10" s="231"/>
      <c r="D10" s="211">
        <v>11</v>
      </c>
      <c r="E10" s="714"/>
      <c r="F10" s="714"/>
      <c r="H10" s="714"/>
      <c r="I10" s="714"/>
      <c r="K10" s="714"/>
      <c r="L10" s="714"/>
      <c r="N10" s="289">
        <f>SUM(E10,H10,K10)</f>
        <v>0</v>
      </c>
      <c r="O10" s="289">
        <f>SUM(F10,I10,L10)</f>
        <v>0</v>
      </c>
      <c r="P10" s="353">
        <v>42</v>
      </c>
    </row>
    <row r="11" spans="1:16" x14ac:dyDescent="0.2">
      <c r="B11" s="230" t="s">
        <v>876</v>
      </c>
      <c r="C11" s="231"/>
      <c r="D11" s="211">
        <v>12</v>
      </c>
      <c r="E11" s="289">
        <f>SUBTOTAL(9,E12:E19)</f>
        <v>0</v>
      </c>
      <c r="F11" s="289">
        <f>SUBTOTAL(9,F12:F19)</f>
        <v>0</v>
      </c>
      <c r="H11" s="289">
        <f>SUBTOTAL(9,H12:H19)</f>
        <v>0</v>
      </c>
      <c r="I11" s="289">
        <f>SUBTOTAL(9,I12:I19)</f>
        <v>0</v>
      </c>
      <c r="K11" s="289">
        <f>SUBTOTAL(9,K12:K19)</f>
        <v>0</v>
      </c>
      <c r="L11" s="289">
        <f>SUBTOTAL(9,L12:L19)</f>
        <v>0</v>
      </c>
      <c r="N11" s="289">
        <f>SUM(E11,H11,K11)</f>
        <v>0</v>
      </c>
      <c r="O11" s="289">
        <f>SUM(F11,I11,L11)</f>
        <v>0</v>
      </c>
      <c r="P11" s="353" t="s">
        <v>481</v>
      </c>
    </row>
    <row r="12" spans="1:16" x14ac:dyDescent="0.2">
      <c r="B12" s="354"/>
      <c r="C12" s="231" t="s">
        <v>1578</v>
      </c>
      <c r="D12" s="211">
        <v>13</v>
      </c>
      <c r="E12" s="714"/>
      <c r="F12" s="714"/>
      <c r="H12" s="714"/>
      <c r="I12" s="714"/>
      <c r="K12" s="714"/>
      <c r="L12" s="714"/>
      <c r="N12" s="289">
        <f>SUM(E12,H12,K12)</f>
        <v>0</v>
      </c>
      <c r="O12" s="289">
        <f t="shared" ref="O12:O36" si="0">SUM(F12,I12,L12)</f>
        <v>0</v>
      </c>
      <c r="P12" s="353">
        <v>42</v>
      </c>
    </row>
    <row r="13" spans="1:16" x14ac:dyDescent="0.2">
      <c r="B13" s="354"/>
      <c r="C13" s="231" t="s">
        <v>1381</v>
      </c>
      <c r="D13" s="211">
        <v>14</v>
      </c>
      <c r="E13" s="714"/>
      <c r="F13" s="714"/>
      <c r="H13" s="714"/>
      <c r="I13" s="714"/>
      <c r="K13" s="714"/>
      <c r="L13" s="714"/>
      <c r="N13" s="289">
        <f>SUM(E13,H13,K13)</f>
        <v>0</v>
      </c>
      <c r="O13" s="289">
        <f>SUM(F13,I13,L13)</f>
        <v>0</v>
      </c>
      <c r="P13" s="353">
        <v>42</v>
      </c>
    </row>
    <row r="14" spans="1:16" x14ac:dyDescent="0.2">
      <c r="B14" s="354"/>
      <c r="C14" s="231" t="s">
        <v>1471</v>
      </c>
      <c r="D14" s="211">
        <v>15</v>
      </c>
      <c r="E14" s="714"/>
      <c r="F14" s="714"/>
      <c r="H14" s="714"/>
      <c r="I14" s="714"/>
      <c r="K14" s="714"/>
      <c r="L14" s="714"/>
      <c r="N14" s="289">
        <f>SUM(E14,H14,K14)</f>
        <v>0</v>
      </c>
      <c r="O14" s="289">
        <f>SUM(F14,I14,L14)</f>
        <v>0</v>
      </c>
      <c r="P14" s="353">
        <v>42</v>
      </c>
    </row>
    <row r="15" spans="1:16" x14ac:dyDescent="0.2">
      <c r="B15" s="354"/>
      <c r="C15" s="231" t="s">
        <v>1384</v>
      </c>
      <c r="D15" s="211">
        <v>16</v>
      </c>
      <c r="E15" s="714"/>
      <c r="F15" s="714"/>
      <c r="H15" s="714"/>
      <c r="I15" s="714"/>
      <c r="K15" s="714"/>
      <c r="L15" s="714"/>
      <c r="N15" s="289">
        <f t="shared" ref="N15:N36" si="1">SUM(E15,H15,K15)</f>
        <v>0</v>
      </c>
      <c r="O15" s="289">
        <f>SUM(F15,I15,L15)</f>
        <v>0</v>
      </c>
      <c r="P15" s="353">
        <v>42</v>
      </c>
    </row>
    <row r="16" spans="1:16" x14ac:dyDescent="0.2">
      <c r="B16" s="354"/>
      <c r="C16" s="231" t="s">
        <v>1391</v>
      </c>
      <c r="D16" s="211">
        <v>17</v>
      </c>
      <c r="E16" s="714"/>
      <c r="F16" s="714"/>
      <c r="H16" s="714"/>
      <c r="I16" s="714"/>
      <c r="K16" s="714"/>
      <c r="L16" s="714"/>
      <c r="N16" s="289">
        <f t="shared" si="1"/>
        <v>0</v>
      </c>
      <c r="O16" s="289">
        <f t="shared" si="0"/>
        <v>0</v>
      </c>
      <c r="P16" s="353">
        <v>42</v>
      </c>
    </row>
    <row r="17" spans="2:16" x14ac:dyDescent="0.2">
      <c r="B17" s="354"/>
      <c r="C17" s="231" t="s">
        <v>1385</v>
      </c>
      <c r="D17" s="211">
        <v>18</v>
      </c>
      <c r="E17" s="714"/>
      <c r="F17" s="714"/>
      <c r="H17" s="714"/>
      <c r="I17" s="714"/>
      <c r="K17" s="714"/>
      <c r="L17" s="714"/>
      <c r="N17" s="289">
        <f t="shared" si="1"/>
        <v>0</v>
      </c>
      <c r="O17" s="289">
        <f t="shared" si="0"/>
        <v>0</v>
      </c>
      <c r="P17" s="353">
        <v>42</v>
      </c>
    </row>
    <row r="18" spans="2:16" x14ac:dyDescent="0.2">
      <c r="B18" s="230"/>
      <c r="C18" s="231" t="s">
        <v>1392</v>
      </c>
      <c r="D18" s="211">
        <v>19</v>
      </c>
      <c r="E18" s="714"/>
      <c r="F18" s="714"/>
      <c r="H18" s="714"/>
      <c r="I18" s="714"/>
      <c r="K18" s="714"/>
      <c r="L18" s="714"/>
      <c r="N18" s="289">
        <f>SUM(E18,H18,K18)</f>
        <v>0</v>
      </c>
      <c r="O18" s="289">
        <f>SUM(F18,I18,L18)</f>
        <v>0</v>
      </c>
      <c r="P18" s="644">
        <v>42</v>
      </c>
    </row>
    <row r="19" spans="2:16" x14ac:dyDescent="0.2">
      <c r="B19" s="354"/>
      <c r="C19" s="231" t="s">
        <v>1386</v>
      </c>
      <c r="D19" s="211">
        <v>20</v>
      </c>
      <c r="E19" s="714"/>
      <c r="F19" s="714"/>
      <c r="H19" s="714"/>
      <c r="I19" s="714"/>
      <c r="K19" s="714"/>
      <c r="L19" s="714"/>
      <c r="N19" s="289">
        <f t="shared" si="1"/>
        <v>0</v>
      </c>
      <c r="O19" s="289">
        <f t="shared" si="0"/>
        <v>0</v>
      </c>
      <c r="P19" s="353">
        <v>42</v>
      </c>
    </row>
    <row r="20" spans="2:16" x14ac:dyDescent="0.2">
      <c r="B20" s="230" t="s">
        <v>1307</v>
      </c>
      <c r="C20" s="231"/>
      <c r="D20" s="211">
        <v>21</v>
      </c>
      <c r="E20" s="289">
        <f>SUBTOTAL(9,E21:E26)</f>
        <v>0</v>
      </c>
      <c r="F20" s="289">
        <f>SUBTOTAL(9,F21:F26)</f>
        <v>0</v>
      </c>
      <c r="H20" s="289">
        <f>SUBTOTAL(9,H21:H26)</f>
        <v>0</v>
      </c>
      <c r="I20" s="289">
        <f>SUBTOTAL(9,I21:I26)</f>
        <v>0</v>
      </c>
      <c r="K20" s="289">
        <f>SUBTOTAL(9,K21:K26)</f>
        <v>0</v>
      </c>
      <c r="L20" s="289">
        <f>SUBTOTAL(9,L21:L26)</f>
        <v>0</v>
      </c>
      <c r="N20" s="289">
        <f t="shared" si="1"/>
        <v>0</v>
      </c>
      <c r="O20" s="289">
        <f t="shared" si="0"/>
        <v>0</v>
      </c>
      <c r="P20" s="353" t="s">
        <v>922</v>
      </c>
    </row>
    <row r="21" spans="2:16" x14ac:dyDescent="0.2">
      <c r="B21" s="230"/>
      <c r="C21" s="231" t="s">
        <v>369</v>
      </c>
      <c r="D21" s="211">
        <v>22</v>
      </c>
      <c r="E21" s="714"/>
      <c r="F21" s="714"/>
      <c r="H21" s="714"/>
      <c r="I21" s="714"/>
      <c r="K21" s="714"/>
      <c r="L21" s="714"/>
      <c r="N21" s="289">
        <f t="shared" si="1"/>
        <v>0</v>
      </c>
      <c r="O21" s="289">
        <f t="shared" si="0"/>
        <v>0</v>
      </c>
      <c r="P21" s="353" t="s">
        <v>923</v>
      </c>
    </row>
    <row r="22" spans="2:16" x14ac:dyDescent="0.2">
      <c r="B22" s="230"/>
      <c r="C22" s="231" t="s">
        <v>1198</v>
      </c>
      <c r="D22" s="211">
        <v>23</v>
      </c>
      <c r="E22" s="714"/>
      <c r="F22" s="714"/>
      <c r="H22" s="714"/>
      <c r="I22" s="714"/>
      <c r="K22" s="714"/>
      <c r="L22" s="714"/>
      <c r="N22" s="289">
        <f t="shared" si="1"/>
        <v>0</v>
      </c>
      <c r="O22" s="289">
        <f t="shared" si="0"/>
        <v>0</v>
      </c>
      <c r="P22" s="353" t="s">
        <v>923</v>
      </c>
    </row>
    <row r="23" spans="2:16" x14ac:dyDescent="0.2">
      <c r="B23" s="230"/>
      <c r="C23" s="231" t="s">
        <v>921</v>
      </c>
      <c r="D23" s="211">
        <v>24</v>
      </c>
      <c r="E23" s="714"/>
      <c r="F23" s="714"/>
      <c r="H23" s="714"/>
      <c r="I23" s="714"/>
      <c r="K23" s="714"/>
      <c r="L23" s="714"/>
      <c r="N23" s="289">
        <f t="shared" si="1"/>
        <v>0</v>
      </c>
      <c r="O23" s="289">
        <f t="shared" si="0"/>
        <v>0</v>
      </c>
      <c r="P23" s="353" t="s">
        <v>923</v>
      </c>
    </row>
    <row r="24" spans="2:16" x14ac:dyDescent="0.2">
      <c r="B24" s="230"/>
      <c r="C24" s="231" t="s">
        <v>1388</v>
      </c>
      <c r="D24" s="211">
        <v>25</v>
      </c>
      <c r="E24" s="714"/>
      <c r="F24" s="714"/>
      <c r="H24" s="714"/>
      <c r="I24" s="714"/>
      <c r="K24" s="714"/>
      <c r="L24" s="714"/>
      <c r="N24" s="289">
        <f t="shared" si="1"/>
        <v>0</v>
      </c>
      <c r="O24" s="289">
        <f t="shared" si="0"/>
        <v>0</v>
      </c>
      <c r="P24" s="353" t="s">
        <v>924</v>
      </c>
    </row>
    <row r="25" spans="2:16" x14ac:dyDescent="0.2">
      <c r="B25" s="230"/>
      <c r="C25" s="231" t="s">
        <v>1389</v>
      </c>
      <c r="D25" s="211">
        <v>26</v>
      </c>
      <c r="E25" s="714"/>
      <c r="F25" s="714"/>
      <c r="H25" s="714"/>
      <c r="I25" s="714"/>
      <c r="K25" s="714"/>
      <c r="L25" s="714"/>
      <c r="N25" s="289">
        <f>SUM(E25,H25,K25)</f>
        <v>0</v>
      </c>
      <c r="O25" s="289">
        <f>SUM(F25,I25,L25)</f>
        <v>0</v>
      </c>
      <c r="P25" s="353" t="s">
        <v>924</v>
      </c>
    </row>
    <row r="26" spans="2:16" x14ac:dyDescent="0.2">
      <c r="B26" s="230"/>
      <c r="C26" s="231" t="s">
        <v>1195</v>
      </c>
      <c r="D26" s="211">
        <v>27</v>
      </c>
      <c r="E26" s="714"/>
      <c r="F26" s="714"/>
      <c r="H26" s="714"/>
      <c r="I26" s="714"/>
      <c r="K26" s="714"/>
      <c r="L26" s="714"/>
      <c r="N26" s="289">
        <f t="shared" si="1"/>
        <v>0</v>
      </c>
      <c r="O26" s="289">
        <f t="shared" si="0"/>
        <v>0</v>
      </c>
      <c r="P26" s="353" t="s">
        <v>922</v>
      </c>
    </row>
    <row r="27" spans="2:16" x14ac:dyDescent="0.2">
      <c r="B27" s="230" t="s">
        <v>164</v>
      </c>
      <c r="C27" s="231"/>
      <c r="D27" s="211">
        <v>28</v>
      </c>
      <c r="E27" s="714"/>
      <c r="F27" s="714"/>
      <c r="H27" s="714"/>
      <c r="I27" s="714"/>
      <c r="K27" s="714"/>
      <c r="L27" s="714"/>
      <c r="N27" s="289">
        <f>SUM(E27,H27,K27)</f>
        <v>0</v>
      </c>
      <c r="O27" s="289">
        <f t="shared" si="0"/>
        <v>0</v>
      </c>
      <c r="P27" s="353" t="s">
        <v>925</v>
      </c>
    </row>
    <row r="28" spans="2:16" x14ac:dyDescent="0.2">
      <c r="B28" s="230" t="s">
        <v>1303</v>
      </c>
      <c r="C28" s="231"/>
      <c r="D28" s="211">
        <v>29</v>
      </c>
      <c r="E28" s="714"/>
      <c r="F28" s="714"/>
      <c r="H28" s="714"/>
      <c r="I28" s="714"/>
      <c r="K28" s="714"/>
      <c r="L28" s="714"/>
      <c r="N28" s="289">
        <f t="shared" si="1"/>
        <v>0</v>
      </c>
      <c r="O28" s="289">
        <f t="shared" si="0"/>
        <v>0</v>
      </c>
      <c r="P28" s="353" t="s">
        <v>926</v>
      </c>
    </row>
    <row r="29" spans="2:16" x14ac:dyDescent="0.2">
      <c r="B29" s="355" t="s">
        <v>1049</v>
      </c>
      <c r="C29" s="231"/>
      <c r="D29" s="211">
        <v>30</v>
      </c>
      <c r="E29" s="714"/>
      <c r="F29" s="714"/>
      <c r="H29" s="714"/>
      <c r="I29" s="714"/>
      <c r="K29" s="714"/>
      <c r="L29" s="714"/>
      <c r="N29" s="289">
        <f t="shared" si="1"/>
        <v>0</v>
      </c>
      <c r="O29" s="289">
        <f t="shared" si="0"/>
        <v>0</v>
      </c>
      <c r="P29" s="353">
        <v>42</v>
      </c>
    </row>
    <row r="30" spans="2:16" x14ac:dyDescent="0.2">
      <c r="B30" s="230" t="s">
        <v>807</v>
      </c>
      <c r="C30" s="231"/>
      <c r="D30" s="211">
        <v>31</v>
      </c>
      <c r="E30" s="714"/>
      <c r="F30" s="714"/>
      <c r="H30" s="714"/>
      <c r="I30" s="714"/>
      <c r="K30" s="714"/>
      <c r="L30" s="714"/>
      <c r="N30" s="289">
        <f>SUM(E30,H30,K30)</f>
        <v>0</v>
      </c>
      <c r="O30" s="289">
        <f t="shared" si="0"/>
        <v>0</v>
      </c>
      <c r="P30" s="353">
        <v>42</v>
      </c>
    </row>
    <row r="31" spans="2:16" x14ac:dyDescent="0.2">
      <c r="B31" s="228" t="s">
        <v>1356</v>
      </c>
      <c r="C31" s="231"/>
      <c r="D31" s="211">
        <v>32</v>
      </c>
      <c r="E31" s="714"/>
      <c r="F31" s="714"/>
      <c r="H31" s="714"/>
      <c r="I31" s="714"/>
      <c r="K31" s="714"/>
      <c r="L31" s="714"/>
      <c r="N31" s="289">
        <f>SUM(E31,H31,K31)</f>
        <v>0</v>
      </c>
      <c r="O31" s="289">
        <f>SUM(F31,I31,L31)</f>
        <v>0</v>
      </c>
      <c r="P31" s="353">
        <v>21</v>
      </c>
    </row>
    <row r="32" spans="2:16" x14ac:dyDescent="0.2">
      <c r="B32" s="230" t="s">
        <v>1278</v>
      </c>
      <c r="C32" s="231"/>
      <c r="D32" s="211">
        <v>33</v>
      </c>
      <c r="E32" s="714"/>
      <c r="F32" s="714"/>
      <c r="H32" s="714"/>
      <c r="I32" s="714"/>
      <c r="J32" s="603"/>
      <c r="K32" s="714"/>
      <c r="L32" s="714"/>
      <c r="N32" s="289">
        <f t="shared" si="1"/>
        <v>0</v>
      </c>
      <c r="O32" s="289">
        <f t="shared" si="0"/>
        <v>0</v>
      </c>
      <c r="P32" s="353">
        <v>42</v>
      </c>
    </row>
    <row r="33" spans="2:16" x14ac:dyDescent="0.2">
      <c r="B33" s="230" t="s">
        <v>1567</v>
      </c>
      <c r="C33" s="231"/>
      <c r="D33" s="211">
        <v>34</v>
      </c>
      <c r="E33" s="714"/>
      <c r="F33" s="714"/>
      <c r="H33" s="714"/>
      <c r="I33" s="714"/>
      <c r="K33" s="714"/>
      <c r="L33" s="714"/>
      <c r="N33" s="289">
        <f t="shared" si="1"/>
        <v>0</v>
      </c>
      <c r="O33" s="289">
        <f t="shared" si="0"/>
        <v>0</v>
      </c>
      <c r="P33" s="353">
        <v>42</v>
      </c>
    </row>
    <row r="34" spans="2:16" x14ac:dyDescent="0.2">
      <c r="B34" s="230" t="s">
        <v>1054</v>
      </c>
      <c r="C34" s="231"/>
      <c r="D34" s="211">
        <v>35</v>
      </c>
      <c r="E34" s="714"/>
      <c r="F34" s="714"/>
      <c r="H34" s="714"/>
      <c r="I34" s="714"/>
      <c r="K34" s="714"/>
      <c r="L34" s="714"/>
      <c r="N34" s="289">
        <f t="shared" si="1"/>
        <v>0</v>
      </c>
      <c r="O34" s="289">
        <f t="shared" si="0"/>
        <v>0</v>
      </c>
      <c r="P34" s="353">
        <v>42</v>
      </c>
    </row>
    <row r="35" spans="2:16" x14ac:dyDescent="0.2">
      <c r="B35" s="230" t="s">
        <v>1279</v>
      </c>
      <c r="C35" s="231"/>
      <c r="D35" s="211">
        <v>36</v>
      </c>
      <c r="E35" s="714"/>
      <c r="F35" s="714"/>
      <c r="H35" s="714"/>
      <c r="I35" s="714"/>
      <c r="K35" s="714"/>
      <c r="L35" s="714"/>
      <c r="N35" s="289">
        <f t="shared" si="1"/>
        <v>0</v>
      </c>
      <c r="O35" s="289">
        <f t="shared" si="0"/>
        <v>0</v>
      </c>
      <c r="P35" s="353">
        <v>42</v>
      </c>
    </row>
    <row r="36" spans="2:16" x14ac:dyDescent="0.2">
      <c r="B36" s="232" t="s">
        <v>1306</v>
      </c>
      <c r="C36" s="356"/>
      <c r="D36" s="234">
        <v>39</v>
      </c>
      <c r="E36" s="357">
        <f>SUBTOTAL(9,E10:E35)</f>
        <v>0</v>
      </c>
      <c r="F36" s="357">
        <f>SUBTOTAL(9,F10:F35)</f>
        <v>0</v>
      </c>
      <c r="H36" s="357">
        <f>SUBTOTAL(9,H10:H35)</f>
        <v>0</v>
      </c>
      <c r="I36" s="357">
        <f>SUBTOTAL(9,I10:I35)</f>
        <v>0</v>
      </c>
      <c r="K36" s="357">
        <f>SUBTOTAL(9,K10:K35)</f>
        <v>0</v>
      </c>
      <c r="L36" s="357">
        <f>SUBTOTAL(9,L10:L35)</f>
        <v>0</v>
      </c>
      <c r="N36" s="289">
        <f t="shared" si="1"/>
        <v>0</v>
      </c>
      <c r="O36" s="289">
        <f t="shared" si="0"/>
        <v>0</v>
      </c>
      <c r="P36" s="353" t="s">
        <v>1056</v>
      </c>
    </row>
    <row r="37" spans="2:16" ht="13.5" customHeight="1" x14ac:dyDescent="0.2">
      <c r="E37" s="358"/>
      <c r="F37" s="358"/>
      <c r="H37" s="358"/>
      <c r="I37" s="358"/>
      <c r="K37" s="358"/>
      <c r="L37" s="358"/>
      <c r="N37" s="358"/>
      <c r="O37" s="358"/>
      <c r="P37" s="359"/>
    </row>
    <row r="38" spans="2:16" ht="13.5" customHeight="1" x14ac:dyDescent="0.2">
      <c r="B38" s="360" t="s">
        <v>1282</v>
      </c>
      <c r="C38" s="352"/>
      <c r="E38" s="361"/>
      <c r="H38" s="361"/>
      <c r="K38" s="361"/>
      <c r="N38" s="361"/>
      <c r="P38" s="359"/>
    </row>
    <row r="39" spans="2:16" ht="13.5" customHeight="1" x14ac:dyDescent="0.2">
      <c r="B39" s="230" t="s">
        <v>1383</v>
      </c>
      <c r="C39" s="231"/>
      <c r="D39" s="211">
        <v>41</v>
      </c>
      <c r="E39" s="292"/>
      <c r="F39" s="292"/>
      <c r="H39" s="292"/>
      <c r="I39" s="292"/>
      <c r="K39" s="292"/>
      <c r="L39" s="292"/>
      <c r="N39" s="714"/>
      <c r="O39" s="714"/>
      <c r="P39" s="353">
        <v>42</v>
      </c>
    </row>
    <row r="40" spans="2:16" x14ac:dyDescent="0.2">
      <c r="B40" s="230" t="s">
        <v>875</v>
      </c>
      <c r="C40" s="231"/>
      <c r="D40" s="211">
        <v>42</v>
      </c>
      <c r="E40" s="292"/>
      <c r="F40" s="292"/>
      <c r="H40" s="292"/>
      <c r="I40" s="292"/>
      <c r="K40" s="292"/>
      <c r="L40" s="292"/>
      <c r="N40" s="289">
        <f>SUBTOTAL(9,N41:N48)</f>
        <v>0</v>
      </c>
      <c r="O40" s="289">
        <f>SUBTOTAL(9,O41:O48)</f>
        <v>0</v>
      </c>
      <c r="P40" s="353" t="s">
        <v>481</v>
      </c>
    </row>
    <row r="41" spans="2:16" x14ac:dyDescent="0.2">
      <c r="B41" s="354"/>
      <c r="C41" s="231" t="s">
        <v>1578</v>
      </c>
      <c r="D41" s="211">
        <v>43</v>
      </c>
      <c r="E41" s="292"/>
      <c r="F41" s="292"/>
      <c r="H41" s="292"/>
      <c r="I41" s="292"/>
      <c r="K41" s="292"/>
      <c r="L41" s="292"/>
      <c r="N41" s="714"/>
      <c r="O41" s="714"/>
      <c r="P41" s="353">
        <v>42</v>
      </c>
    </row>
    <row r="42" spans="2:16" x14ac:dyDescent="0.2">
      <c r="B42" s="354"/>
      <c r="C42" s="231" t="s">
        <v>1381</v>
      </c>
      <c r="D42" s="211">
        <v>44</v>
      </c>
      <c r="E42" s="292"/>
      <c r="F42" s="292"/>
      <c r="H42" s="292"/>
      <c r="I42" s="292"/>
      <c r="K42" s="292"/>
      <c r="L42" s="292"/>
      <c r="N42" s="714"/>
      <c r="O42" s="714"/>
      <c r="P42" s="353">
        <v>42</v>
      </c>
    </row>
    <row r="43" spans="2:16" x14ac:dyDescent="0.2">
      <c r="B43" s="354"/>
      <c r="C43" s="231" t="s">
        <v>1471</v>
      </c>
      <c r="D43" s="211">
        <v>45</v>
      </c>
      <c r="E43" s="292"/>
      <c r="F43" s="292"/>
      <c r="H43" s="292"/>
      <c r="I43" s="292"/>
      <c r="K43" s="292"/>
      <c r="L43" s="292"/>
      <c r="N43" s="714"/>
      <c r="O43" s="714"/>
      <c r="P43" s="353">
        <v>42</v>
      </c>
    </row>
    <row r="44" spans="2:16" x14ac:dyDescent="0.2">
      <c r="B44" s="354"/>
      <c r="C44" s="231" t="s">
        <v>1384</v>
      </c>
      <c r="D44" s="211">
        <v>46</v>
      </c>
      <c r="E44" s="292"/>
      <c r="F44" s="292"/>
      <c r="H44" s="292"/>
      <c r="I44" s="292"/>
      <c r="K44" s="292"/>
      <c r="L44" s="292"/>
      <c r="N44" s="714"/>
      <c r="O44" s="714"/>
      <c r="P44" s="353">
        <v>42</v>
      </c>
    </row>
    <row r="45" spans="2:16" x14ac:dyDescent="0.2">
      <c r="B45" s="354"/>
      <c r="C45" s="231" t="s">
        <v>1391</v>
      </c>
      <c r="D45" s="211">
        <v>47</v>
      </c>
      <c r="E45" s="292"/>
      <c r="F45" s="292"/>
      <c r="H45" s="292"/>
      <c r="I45" s="292"/>
      <c r="K45" s="292"/>
      <c r="L45" s="292"/>
      <c r="N45" s="714"/>
      <c r="O45" s="714"/>
      <c r="P45" s="353">
        <v>42</v>
      </c>
    </row>
    <row r="46" spans="2:16" x14ac:dyDescent="0.2">
      <c r="B46" s="354"/>
      <c r="C46" s="231" t="s">
        <v>1385</v>
      </c>
      <c r="D46" s="211">
        <v>48</v>
      </c>
      <c r="E46" s="292"/>
      <c r="F46" s="292"/>
      <c r="H46" s="292"/>
      <c r="I46" s="292"/>
      <c r="K46" s="292"/>
      <c r="L46" s="292"/>
      <c r="N46" s="714"/>
      <c r="O46" s="714"/>
      <c r="P46" s="353">
        <v>42</v>
      </c>
    </row>
    <row r="47" spans="2:16" x14ac:dyDescent="0.2">
      <c r="B47" s="230"/>
      <c r="C47" s="231" t="s">
        <v>1392</v>
      </c>
      <c r="D47" s="211">
        <v>49</v>
      </c>
      <c r="E47" s="292"/>
      <c r="F47" s="292"/>
      <c r="H47" s="292"/>
      <c r="I47" s="292"/>
      <c r="K47" s="292"/>
      <c r="L47" s="292"/>
      <c r="N47" s="714"/>
      <c r="O47" s="714"/>
      <c r="P47" s="353">
        <v>42</v>
      </c>
    </row>
    <row r="48" spans="2:16" x14ac:dyDescent="0.2">
      <c r="B48" s="354"/>
      <c r="C48" s="231" t="s">
        <v>1386</v>
      </c>
      <c r="D48" s="211">
        <v>50</v>
      </c>
      <c r="E48" s="292"/>
      <c r="F48" s="292"/>
      <c r="H48" s="292"/>
      <c r="I48" s="292"/>
      <c r="K48" s="292"/>
      <c r="L48" s="292"/>
      <c r="N48" s="714"/>
      <c r="O48" s="714"/>
      <c r="P48" s="353">
        <v>42</v>
      </c>
    </row>
    <row r="49" spans="2:16" x14ac:dyDescent="0.2">
      <c r="B49" s="230" t="s">
        <v>1309</v>
      </c>
      <c r="C49" s="231"/>
      <c r="D49" s="211">
        <v>51</v>
      </c>
      <c r="E49" s="292"/>
      <c r="F49" s="292"/>
      <c r="H49" s="292"/>
      <c r="I49" s="292"/>
      <c r="K49" s="292"/>
      <c r="L49" s="292"/>
      <c r="N49" s="289">
        <f>SUBTOTAL(9,N50:N55)</f>
        <v>0</v>
      </c>
      <c r="O49" s="289">
        <f>SUBTOTAL(9,O50:O55)</f>
        <v>0</v>
      </c>
      <c r="P49" s="353" t="s">
        <v>922</v>
      </c>
    </row>
    <row r="50" spans="2:16" x14ac:dyDescent="0.2">
      <c r="B50" s="230"/>
      <c r="C50" s="231" t="s">
        <v>369</v>
      </c>
      <c r="D50" s="211">
        <v>52</v>
      </c>
      <c r="E50" s="292"/>
      <c r="F50" s="292"/>
      <c r="H50" s="292"/>
      <c r="I50" s="292"/>
      <c r="K50" s="292"/>
      <c r="L50" s="292"/>
      <c r="N50" s="292"/>
      <c r="O50" s="292"/>
      <c r="P50" s="292"/>
    </row>
    <row r="51" spans="2:16" x14ac:dyDescent="0.2">
      <c r="B51" s="230"/>
      <c r="C51" s="231" t="s">
        <v>1198</v>
      </c>
      <c r="D51" s="211">
        <v>53</v>
      </c>
      <c r="E51" s="292"/>
      <c r="F51" s="292"/>
      <c r="H51" s="292"/>
      <c r="I51" s="292"/>
      <c r="K51" s="292"/>
      <c r="L51" s="292"/>
      <c r="N51" s="292"/>
      <c r="O51" s="292"/>
      <c r="P51" s="292"/>
    </row>
    <row r="52" spans="2:16" x14ac:dyDescent="0.2">
      <c r="B52" s="230"/>
      <c r="C52" s="231" t="s">
        <v>921</v>
      </c>
      <c r="D52" s="211">
        <v>54</v>
      </c>
      <c r="E52" s="292"/>
      <c r="F52" s="292"/>
      <c r="H52" s="292"/>
      <c r="I52" s="292"/>
      <c r="K52" s="292"/>
      <c r="L52" s="292"/>
      <c r="N52" s="292"/>
      <c r="O52" s="292"/>
      <c r="P52" s="292"/>
    </row>
    <row r="53" spans="2:16" x14ac:dyDescent="0.2">
      <c r="B53" s="230"/>
      <c r="C53" s="231" t="s">
        <v>1388</v>
      </c>
      <c r="D53" s="211">
        <v>55</v>
      </c>
      <c r="E53" s="292"/>
      <c r="F53" s="292"/>
      <c r="H53" s="292"/>
      <c r="I53" s="292"/>
      <c r="K53" s="292"/>
      <c r="L53" s="292"/>
      <c r="N53" s="292"/>
      <c r="O53" s="292"/>
      <c r="P53" s="292"/>
    </row>
    <row r="54" spans="2:16" x14ac:dyDescent="0.2">
      <c r="B54" s="230"/>
      <c r="C54" s="231" t="s">
        <v>1389</v>
      </c>
      <c r="D54" s="211">
        <v>56</v>
      </c>
      <c r="E54" s="292"/>
      <c r="F54" s="292"/>
      <c r="H54" s="292"/>
      <c r="I54" s="292"/>
      <c r="K54" s="292"/>
      <c r="L54" s="292"/>
      <c r="N54" s="714"/>
      <c r="O54" s="714"/>
      <c r="P54" s="353" t="s">
        <v>922</v>
      </c>
    </row>
    <row r="55" spans="2:16" x14ac:dyDescent="0.2">
      <c r="B55" s="230"/>
      <c r="C55" s="231" t="s">
        <v>1195</v>
      </c>
      <c r="D55" s="211">
        <v>57</v>
      </c>
      <c r="E55" s="292"/>
      <c r="F55" s="292"/>
      <c r="H55" s="292"/>
      <c r="I55" s="292"/>
      <c r="K55" s="292"/>
      <c r="L55" s="292"/>
      <c r="N55" s="714"/>
      <c r="O55" s="714"/>
      <c r="P55" s="353" t="s">
        <v>922</v>
      </c>
    </row>
    <row r="56" spans="2:16" x14ac:dyDescent="0.2">
      <c r="B56" s="230" t="s">
        <v>810</v>
      </c>
      <c r="C56" s="231"/>
      <c r="D56" s="211">
        <v>58</v>
      </c>
      <c r="E56" s="292"/>
      <c r="F56" s="292"/>
      <c r="H56" s="292"/>
      <c r="I56" s="292"/>
      <c r="K56" s="292"/>
      <c r="L56" s="292"/>
      <c r="N56" s="292"/>
      <c r="O56" s="292"/>
      <c r="P56" s="362"/>
    </row>
    <row r="57" spans="2:16" x14ac:dyDescent="0.2">
      <c r="B57" s="230" t="s">
        <v>1303</v>
      </c>
      <c r="C57" s="231"/>
      <c r="D57" s="211">
        <v>59</v>
      </c>
      <c r="E57" s="292"/>
      <c r="F57" s="292"/>
      <c r="H57" s="292"/>
      <c r="I57" s="292"/>
      <c r="K57" s="292"/>
      <c r="L57" s="292"/>
      <c r="N57" s="292"/>
      <c r="O57" s="292"/>
      <c r="P57" s="362"/>
    </row>
    <row r="58" spans="2:16" x14ac:dyDescent="0.2">
      <c r="B58" s="355" t="s">
        <v>1049</v>
      </c>
      <c r="C58" s="231"/>
      <c r="D58" s="211">
        <v>60</v>
      </c>
      <c r="E58" s="292"/>
      <c r="F58" s="292"/>
      <c r="H58" s="292"/>
      <c r="I58" s="292"/>
      <c r="K58" s="292"/>
      <c r="L58" s="292"/>
      <c r="N58" s="714"/>
      <c r="O58" s="714"/>
      <c r="P58" s="353">
        <v>42</v>
      </c>
    </row>
    <row r="59" spans="2:16" x14ac:dyDescent="0.2">
      <c r="B59" s="230" t="s">
        <v>807</v>
      </c>
      <c r="C59" s="231"/>
      <c r="D59" s="211">
        <v>61</v>
      </c>
      <c r="E59" s="292"/>
      <c r="F59" s="292"/>
      <c r="H59" s="292"/>
      <c r="I59" s="292"/>
      <c r="K59" s="292"/>
      <c r="L59" s="292"/>
      <c r="N59" s="292"/>
      <c r="O59" s="292"/>
      <c r="P59" s="292"/>
    </row>
    <row r="60" spans="2:16" x14ac:dyDescent="0.2">
      <c r="B60" s="230" t="s">
        <v>1044</v>
      </c>
      <c r="C60" s="231"/>
      <c r="D60" s="211">
        <v>62</v>
      </c>
      <c r="E60" s="292"/>
      <c r="F60" s="292"/>
      <c r="G60" s="643"/>
      <c r="H60" s="292"/>
      <c r="I60" s="292"/>
      <c r="J60" s="643"/>
      <c r="K60" s="292"/>
      <c r="L60" s="292"/>
      <c r="N60" s="174"/>
      <c r="O60" s="714"/>
      <c r="P60" s="353" t="s">
        <v>356</v>
      </c>
    </row>
    <row r="61" spans="2:16" x14ac:dyDescent="0.2">
      <c r="B61" s="230" t="s">
        <v>1278</v>
      </c>
      <c r="C61" s="231"/>
      <c r="D61" s="211">
        <v>63</v>
      </c>
      <c r="E61" s="292"/>
      <c r="F61" s="292"/>
      <c r="H61" s="292"/>
      <c r="I61" s="292"/>
      <c r="K61" s="292"/>
      <c r="L61" s="292"/>
      <c r="N61" s="714"/>
      <c r="O61" s="714"/>
      <c r="P61" s="353">
        <v>42</v>
      </c>
    </row>
    <row r="62" spans="2:16" x14ac:dyDescent="0.2">
      <c r="B62" s="230" t="s">
        <v>1567</v>
      </c>
      <c r="C62" s="231"/>
      <c r="D62" s="211">
        <v>64</v>
      </c>
      <c r="E62" s="292"/>
      <c r="F62" s="292"/>
      <c r="H62" s="292"/>
      <c r="I62" s="292"/>
      <c r="K62" s="292"/>
      <c r="L62" s="292"/>
      <c r="N62" s="714"/>
      <c r="O62" s="714"/>
      <c r="P62" s="353">
        <v>42</v>
      </c>
    </row>
    <row r="63" spans="2:16" x14ac:dyDescent="0.2">
      <c r="B63" s="230" t="s">
        <v>1054</v>
      </c>
      <c r="C63" s="231"/>
      <c r="D63" s="211">
        <v>65</v>
      </c>
      <c r="E63" s="292"/>
      <c r="F63" s="292"/>
      <c r="H63" s="292"/>
      <c r="I63" s="292"/>
      <c r="K63" s="292"/>
      <c r="L63" s="292"/>
      <c r="N63" s="714"/>
      <c r="O63" s="714"/>
      <c r="P63" s="353">
        <v>42</v>
      </c>
    </row>
    <row r="64" spans="2:16" x14ac:dyDescent="0.2">
      <c r="B64" s="230" t="s">
        <v>1279</v>
      </c>
      <c r="C64" s="231"/>
      <c r="D64" s="211">
        <v>66</v>
      </c>
      <c r="E64" s="292"/>
      <c r="F64" s="292"/>
      <c r="H64" s="292"/>
      <c r="I64" s="292"/>
      <c r="K64" s="292"/>
      <c r="L64" s="292"/>
      <c r="N64" s="714"/>
      <c r="O64" s="714"/>
      <c r="P64" s="353">
        <v>42</v>
      </c>
    </row>
    <row r="65" spans="2:16" x14ac:dyDescent="0.2">
      <c r="B65" s="232" t="s">
        <v>1308</v>
      </c>
      <c r="C65" s="356"/>
      <c r="D65" s="234">
        <v>69</v>
      </c>
      <c r="E65" s="294"/>
      <c r="F65" s="294"/>
      <c r="H65" s="294"/>
      <c r="I65" s="294"/>
      <c r="K65" s="294"/>
      <c r="L65" s="294"/>
      <c r="N65" s="357">
        <f>SUBTOTAL(9,N39:N64)</f>
        <v>0</v>
      </c>
      <c r="O65" s="357">
        <f>SUBTOTAL(9,O39:O64)</f>
        <v>0</v>
      </c>
      <c r="P65" s="353" t="s">
        <v>1056</v>
      </c>
    </row>
    <row r="66" spans="2:16" x14ac:dyDescent="0.2">
      <c r="P66" s="359"/>
    </row>
    <row r="67" spans="2:16" ht="13.5" customHeight="1" x14ac:dyDescent="0.2">
      <c r="B67" s="360" t="s">
        <v>1286</v>
      </c>
      <c r="C67" s="352"/>
      <c r="E67" s="361"/>
      <c r="H67" s="361"/>
      <c r="K67" s="361"/>
      <c r="N67" s="361"/>
      <c r="P67" s="359"/>
    </row>
    <row r="68" spans="2:16" ht="13.5" customHeight="1" x14ac:dyDescent="0.2">
      <c r="B68" s="230" t="s">
        <v>1383</v>
      </c>
      <c r="C68" s="231"/>
      <c r="D68" s="211">
        <v>71</v>
      </c>
      <c r="E68" s="289">
        <f>E10</f>
        <v>0</v>
      </c>
      <c r="F68" s="289">
        <f>F10</f>
        <v>0</v>
      </c>
      <c r="G68" s="363">
        <f>G10</f>
        <v>0</v>
      </c>
      <c r="H68" s="289">
        <f>H10</f>
        <v>0</v>
      </c>
      <c r="I68" s="289">
        <f>I10</f>
        <v>0</v>
      </c>
      <c r="K68" s="289">
        <f t="shared" ref="K68:L81" si="2">K10</f>
        <v>0</v>
      </c>
      <c r="L68" s="289">
        <f t="shared" si="2"/>
        <v>0</v>
      </c>
      <c r="N68" s="289">
        <f t="shared" ref="N68:O81" si="3">SUM(N10,N39)</f>
        <v>0</v>
      </c>
      <c r="O68" s="289">
        <f t="shared" si="3"/>
        <v>0</v>
      </c>
      <c r="P68" s="292"/>
    </row>
    <row r="69" spans="2:16" x14ac:dyDescent="0.2">
      <c r="B69" s="230" t="s">
        <v>877</v>
      </c>
      <c r="C69" s="231"/>
      <c r="D69" s="211">
        <v>72</v>
      </c>
      <c r="E69" s="289">
        <f t="shared" ref="E69:F72" si="4">E11</f>
        <v>0</v>
      </c>
      <c r="F69" s="289">
        <f t="shared" si="4"/>
        <v>0</v>
      </c>
      <c r="G69" s="313"/>
      <c r="H69" s="289">
        <f t="shared" ref="H69:I72" si="5">H11</f>
        <v>0</v>
      </c>
      <c r="I69" s="289">
        <f t="shared" si="5"/>
        <v>0</v>
      </c>
      <c r="K69" s="289">
        <f t="shared" si="2"/>
        <v>0</v>
      </c>
      <c r="L69" s="289">
        <f t="shared" si="2"/>
        <v>0</v>
      </c>
      <c r="N69" s="289">
        <f t="shared" si="3"/>
        <v>0</v>
      </c>
      <c r="O69" s="289">
        <f t="shared" si="3"/>
        <v>0</v>
      </c>
      <c r="P69" s="292"/>
    </row>
    <row r="70" spans="2:16" x14ac:dyDescent="0.2">
      <c r="B70" s="354"/>
      <c r="C70" s="231" t="s">
        <v>1578</v>
      </c>
      <c r="D70" s="211">
        <v>73</v>
      </c>
      <c r="E70" s="289">
        <f t="shared" si="4"/>
        <v>0</v>
      </c>
      <c r="F70" s="289">
        <f t="shared" si="4"/>
        <v>0</v>
      </c>
      <c r="G70" s="313"/>
      <c r="H70" s="289">
        <f t="shared" si="5"/>
        <v>0</v>
      </c>
      <c r="I70" s="289">
        <f t="shared" si="5"/>
        <v>0</v>
      </c>
      <c r="K70" s="289">
        <f t="shared" si="2"/>
        <v>0</v>
      </c>
      <c r="L70" s="289">
        <f t="shared" si="2"/>
        <v>0</v>
      </c>
      <c r="N70" s="289">
        <f t="shared" si="3"/>
        <v>0</v>
      </c>
      <c r="O70" s="289">
        <f t="shared" si="3"/>
        <v>0</v>
      </c>
      <c r="P70" s="292"/>
    </row>
    <row r="71" spans="2:16" x14ac:dyDescent="0.2">
      <c r="B71" s="354"/>
      <c r="C71" s="231" t="s">
        <v>1381</v>
      </c>
      <c r="D71" s="211">
        <v>74</v>
      </c>
      <c r="E71" s="289">
        <f t="shared" si="4"/>
        <v>0</v>
      </c>
      <c r="F71" s="289">
        <f t="shared" si="4"/>
        <v>0</v>
      </c>
      <c r="G71" s="313"/>
      <c r="H71" s="289">
        <f t="shared" si="5"/>
        <v>0</v>
      </c>
      <c r="I71" s="289">
        <f t="shared" si="5"/>
        <v>0</v>
      </c>
      <c r="K71" s="289">
        <f t="shared" si="2"/>
        <v>0</v>
      </c>
      <c r="L71" s="289">
        <f t="shared" si="2"/>
        <v>0</v>
      </c>
      <c r="N71" s="289">
        <f t="shared" si="3"/>
        <v>0</v>
      </c>
      <c r="O71" s="289">
        <f t="shared" si="3"/>
        <v>0</v>
      </c>
      <c r="P71" s="292"/>
    </row>
    <row r="72" spans="2:16" x14ac:dyDescent="0.2">
      <c r="B72" s="354"/>
      <c r="C72" s="231" t="s">
        <v>1471</v>
      </c>
      <c r="D72" s="211">
        <v>75</v>
      </c>
      <c r="E72" s="289">
        <f t="shared" si="4"/>
        <v>0</v>
      </c>
      <c r="F72" s="289">
        <f t="shared" si="4"/>
        <v>0</v>
      </c>
      <c r="G72" s="313"/>
      <c r="H72" s="289">
        <f t="shared" si="5"/>
        <v>0</v>
      </c>
      <c r="I72" s="289">
        <f t="shared" si="5"/>
        <v>0</v>
      </c>
      <c r="K72" s="289">
        <f t="shared" si="2"/>
        <v>0</v>
      </c>
      <c r="L72" s="289">
        <f t="shared" si="2"/>
        <v>0</v>
      </c>
      <c r="N72" s="289">
        <f t="shared" si="3"/>
        <v>0</v>
      </c>
      <c r="O72" s="289">
        <f t="shared" si="3"/>
        <v>0</v>
      </c>
      <c r="P72" s="292"/>
    </row>
    <row r="73" spans="2:16" x14ac:dyDescent="0.2">
      <c r="B73" s="354"/>
      <c r="C73" s="231" t="s">
        <v>1384</v>
      </c>
      <c r="D73" s="211">
        <v>76</v>
      </c>
      <c r="E73" s="289">
        <f t="shared" ref="E73:F81" si="6">E15</f>
        <v>0</v>
      </c>
      <c r="F73" s="289">
        <f t="shared" si="6"/>
        <v>0</v>
      </c>
      <c r="G73" s="313"/>
      <c r="H73" s="289">
        <f t="shared" ref="H73:I81" si="7">H15</f>
        <v>0</v>
      </c>
      <c r="I73" s="289">
        <f t="shared" si="7"/>
        <v>0</v>
      </c>
      <c r="K73" s="289">
        <f t="shared" si="2"/>
        <v>0</v>
      </c>
      <c r="L73" s="289">
        <f t="shared" si="2"/>
        <v>0</v>
      </c>
      <c r="N73" s="289">
        <f t="shared" si="3"/>
        <v>0</v>
      </c>
      <c r="O73" s="289">
        <f t="shared" si="3"/>
        <v>0</v>
      </c>
      <c r="P73" s="292"/>
    </row>
    <row r="74" spans="2:16" x14ac:dyDescent="0.2">
      <c r="B74" s="354"/>
      <c r="C74" s="231" t="s">
        <v>1391</v>
      </c>
      <c r="D74" s="211">
        <v>77</v>
      </c>
      <c r="E74" s="289">
        <f t="shared" si="6"/>
        <v>0</v>
      </c>
      <c r="F74" s="289">
        <f t="shared" si="6"/>
        <v>0</v>
      </c>
      <c r="G74" s="313"/>
      <c r="H74" s="289">
        <f t="shared" si="7"/>
        <v>0</v>
      </c>
      <c r="I74" s="289">
        <f t="shared" si="7"/>
        <v>0</v>
      </c>
      <c r="K74" s="289">
        <f t="shared" si="2"/>
        <v>0</v>
      </c>
      <c r="L74" s="289">
        <f t="shared" si="2"/>
        <v>0</v>
      </c>
      <c r="N74" s="289">
        <f t="shared" si="3"/>
        <v>0</v>
      </c>
      <c r="O74" s="289">
        <f t="shared" si="3"/>
        <v>0</v>
      </c>
      <c r="P74" s="292"/>
    </row>
    <row r="75" spans="2:16" x14ac:dyDescent="0.2">
      <c r="B75" s="354"/>
      <c r="C75" s="231" t="s">
        <v>1385</v>
      </c>
      <c r="D75" s="211">
        <v>78</v>
      </c>
      <c r="E75" s="289">
        <f t="shared" si="6"/>
        <v>0</v>
      </c>
      <c r="F75" s="289">
        <f t="shared" si="6"/>
        <v>0</v>
      </c>
      <c r="G75" s="313"/>
      <c r="H75" s="289">
        <f t="shared" si="7"/>
        <v>0</v>
      </c>
      <c r="I75" s="289">
        <f t="shared" si="7"/>
        <v>0</v>
      </c>
      <c r="K75" s="289">
        <f t="shared" si="2"/>
        <v>0</v>
      </c>
      <c r="L75" s="289">
        <f t="shared" si="2"/>
        <v>0</v>
      </c>
      <c r="N75" s="289">
        <f t="shared" si="3"/>
        <v>0</v>
      </c>
      <c r="O75" s="289">
        <f t="shared" si="3"/>
        <v>0</v>
      </c>
      <c r="P75" s="292"/>
    </row>
    <row r="76" spans="2:16" x14ac:dyDescent="0.2">
      <c r="B76" s="230"/>
      <c r="C76" s="231" t="s">
        <v>1392</v>
      </c>
      <c r="D76" s="211">
        <v>79</v>
      </c>
      <c r="E76" s="289">
        <f t="shared" si="6"/>
        <v>0</v>
      </c>
      <c r="F76" s="289">
        <f t="shared" si="6"/>
        <v>0</v>
      </c>
      <c r="G76" s="313"/>
      <c r="H76" s="289">
        <f t="shared" si="7"/>
        <v>0</v>
      </c>
      <c r="I76" s="289">
        <f t="shared" si="7"/>
        <v>0</v>
      </c>
      <c r="K76" s="289">
        <f t="shared" si="2"/>
        <v>0</v>
      </c>
      <c r="L76" s="289">
        <f t="shared" si="2"/>
        <v>0</v>
      </c>
      <c r="N76" s="289">
        <f t="shared" si="3"/>
        <v>0</v>
      </c>
      <c r="O76" s="289">
        <f t="shared" si="3"/>
        <v>0</v>
      </c>
      <c r="P76" s="292"/>
    </row>
    <row r="77" spans="2:16" x14ac:dyDescent="0.2">
      <c r="B77" s="354"/>
      <c r="C77" s="231" t="s">
        <v>1386</v>
      </c>
      <c r="D77" s="211">
        <v>80</v>
      </c>
      <c r="E77" s="289">
        <f t="shared" si="6"/>
        <v>0</v>
      </c>
      <c r="F77" s="289">
        <f t="shared" si="6"/>
        <v>0</v>
      </c>
      <c r="G77" s="313"/>
      <c r="H77" s="289">
        <f t="shared" si="7"/>
        <v>0</v>
      </c>
      <c r="I77" s="289">
        <f t="shared" si="7"/>
        <v>0</v>
      </c>
      <c r="K77" s="289">
        <f t="shared" si="2"/>
        <v>0</v>
      </c>
      <c r="L77" s="289">
        <f t="shared" si="2"/>
        <v>0</v>
      </c>
      <c r="N77" s="289">
        <f t="shared" si="3"/>
        <v>0</v>
      </c>
      <c r="O77" s="289">
        <f t="shared" si="3"/>
        <v>0</v>
      </c>
      <c r="P77" s="292"/>
    </row>
    <row r="78" spans="2:16" x14ac:dyDescent="0.2">
      <c r="B78" s="230" t="s">
        <v>1310</v>
      </c>
      <c r="C78" s="231"/>
      <c r="D78" s="211">
        <v>81</v>
      </c>
      <c r="E78" s="289">
        <f t="shared" si="6"/>
        <v>0</v>
      </c>
      <c r="F78" s="289">
        <f t="shared" si="6"/>
        <v>0</v>
      </c>
      <c r="G78" s="313"/>
      <c r="H78" s="289">
        <f t="shared" si="7"/>
        <v>0</v>
      </c>
      <c r="I78" s="289">
        <f t="shared" si="7"/>
        <v>0</v>
      </c>
      <c r="K78" s="289">
        <f t="shared" si="2"/>
        <v>0</v>
      </c>
      <c r="L78" s="289">
        <f t="shared" si="2"/>
        <v>0</v>
      </c>
      <c r="N78" s="289">
        <f t="shared" si="3"/>
        <v>0</v>
      </c>
      <c r="O78" s="289">
        <f t="shared" si="3"/>
        <v>0</v>
      </c>
      <c r="P78" s="292"/>
    </row>
    <row r="79" spans="2:16" x14ac:dyDescent="0.2">
      <c r="B79" s="230"/>
      <c r="C79" s="231" t="s">
        <v>369</v>
      </c>
      <c r="D79" s="211">
        <v>82</v>
      </c>
      <c r="E79" s="289">
        <f t="shared" si="6"/>
        <v>0</v>
      </c>
      <c r="F79" s="289">
        <f t="shared" si="6"/>
        <v>0</v>
      </c>
      <c r="G79" s="313"/>
      <c r="H79" s="289">
        <f t="shared" si="7"/>
        <v>0</v>
      </c>
      <c r="I79" s="289">
        <f t="shared" si="7"/>
        <v>0</v>
      </c>
      <c r="K79" s="289">
        <f t="shared" si="2"/>
        <v>0</v>
      </c>
      <c r="L79" s="289">
        <f t="shared" si="2"/>
        <v>0</v>
      </c>
      <c r="N79" s="289">
        <f t="shared" si="3"/>
        <v>0</v>
      </c>
      <c r="O79" s="289">
        <f t="shared" si="3"/>
        <v>0</v>
      </c>
      <c r="P79" s="292"/>
    </row>
    <row r="80" spans="2:16" x14ac:dyDescent="0.2">
      <c r="B80" s="230"/>
      <c r="C80" s="231" t="s">
        <v>1198</v>
      </c>
      <c r="D80" s="211">
        <v>83</v>
      </c>
      <c r="E80" s="289">
        <f t="shared" si="6"/>
        <v>0</v>
      </c>
      <c r="F80" s="289">
        <f t="shared" si="6"/>
        <v>0</v>
      </c>
      <c r="G80" s="313"/>
      <c r="H80" s="289">
        <f t="shared" si="7"/>
        <v>0</v>
      </c>
      <c r="I80" s="289">
        <f t="shared" si="7"/>
        <v>0</v>
      </c>
      <c r="K80" s="289">
        <f t="shared" si="2"/>
        <v>0</v>
      </c>
      <c r="L80" s="289">
        <f t="shared" si="2"/>
        <v>0</v>
      </c>
      <c r="N80" s="289">
        <f t="shared" si="3"/>
        <v>0</v>
      </c>
      <c r="O80" s="289">
        <f t="shared" si="3"/>
        <v>0</v>
      </c>
      <c r="P80" s="292"/>
    </row>
    <row r="81" spans="2:16" x14ac:dyDescent="0.2">
      <c r="B81" s="230"/>
      <c r="C81" s="231" t="s">
        <v>921</v>
      </c>
      <c r="D81" s="211">
        <v>84</v>
      </c>
      <c r="E81" s="289">
        <f t="shared" si="6"/>
        <v>0</v>
      </c>
      <c r="F81" s="289">
        <f t="shared" si="6"/>
        <v>0</v>
      </c>
      <c r="G81" s="313"/>
      <c r="H81" s="289">
        <f t="shared" si="7"/>
        <v>0</v>
      </c>
      <c r="I81" s="289">
        <f t="shared" si="7"/>
        <v>0</v>
      </c>
      <c r="K81" s="289">
        <f t="shared" si="2"/>
        <v>0</v>
      </c>
      <c r="L81" s="289">
        <f t="shared" si="2"/>
        <v>0</v>
      </c>
      <c r="N81" s="289">
        <f t="shared" si="3"/>
        <v>0</v>
      </c>
      <c r="O81" s="289">
        <f t="shared" si="3"/>
        <v>0</v>
      </c>
      <c r="P81" s="292"/>
    </row>
    <row r="82" spans="2:16" x14ac:dyDescent="0.2">
      <c r="B82" s="230"/>
      <c r="C82" s="231" t="s">
        <v>1388</v>
      </c>
      <c r="D82" s="211">
        <v>85</v>
      </c>
      <c r="E82" s="289">
        <f t="shared" ref="E82:F85" si="8">E24</f>
        <v>0</v>
      </c>
      <c r="F82" s="289">
        <f t="shared" si="8"/>
        <v>0</v>
      </c>
      <c r="G82" s="313"/>
      <c r="H82" s="289">
        <f t="shared" ref="H82:I85" si="9">H24</f>
        <v>0</v>
      </c>
      <c r="I82" s="289">
        <f t="shared" si="9"/>
        <v>0</v>
      </c>
      <c r="K82" s="289">
        <f t="shared" ref="K82:L94" si="10">K24</f>
        <v>0</v>
      </c>
      <c r="L82" s="289">
        <f t="shared" si="10"/>
        <v>0</v>
      </c>
      <c r="N82" s="289">
        <f t="shared" ref="N82:O94" si="11">SUM(N24,N53)</f>
        <v>0</v>
      </c>
      <c r="O82" s="289">
        <f t="shared" si="11"/>
        <v>0</v>
      </c>
      <c r="P82" s="292"/>
    </row>
    <row r="83" spans="2:16" x14ac:dyDescent="0.2">
      <c r="B83" s="230"/>
      <c r="C83" s="231" t="s">
        <v>1389</v>
      </c>
      <c r="D83" s="211">
        <v>86</v>
      </c>
      <c r="E83" s="289">
        <f t="shared" si="8"/>
        <v>0</v>
      </c>
      <c r="F83" s="289">
        <f t="shared" si="8"/>
        <v>0</v>
      </c>
      <c r="G83" s="313"/>
      <c r="H83" s="289">
        <f t="shared" si="9"/>
        <v>0</v>
      </c>
      <c r="I83" s="289">
        <f t="shared" si="9"/>
        <v>0</v>
      </c>
      <c r="K83" s="289">
        <f t="shared" si="10"/>
        <v>0</v>
      </c>
      <c r="L83" s="289">
        <f t="shared" si="10"/>
        <v>0</v>
      </c>
      <c r="N83" s="289">
        <f t="shared" si="11"/>
        <v>0</v>
      </c>
      <c r="O83" s="289">
        <f t="shared" si="11"/>
        <v>0</v>
      </c>
      <c r="P83" s="292"/>
    </row>
    <row r="84" spans="2:16" x14ac:dyDescent="0.2">
      <c r="B84" s="230"/>
      <c r="C84" s="231" t="s">
        <v>1195</v>
      </c>
      <c r="D84" s="211">
        <v>87</v>
      </c>
      <c r="E84" s="289">
        <f t="shared" si="8"/>
        <v>0</v>
      </c>
      <c r="F84" s="289">
        <f t="shared" si="8"/>
        <v>0</v>
      </c>
      <c r="G84" s="313"/>
      <c r="H84" s="289">
        <f t="shared" si="9"/>
        <v>0</v>
      </c>
      <c r="I84" s="289">
        <f t="shared" si="9"/>
        <v>0</v>
      </c>
      <c r="K84" s="289">
        <f t="shared" si="10"/>
        <v>0</v>
      </c>
      <c r="L84" s="289">
        <f t="shared" si="10"/>
        <v>0</v>
      </c>
      <c r="N84" s="289">
        <f t="shared" si="11"/>
        <v>0</v>
      </c>
      <c r="O84" s="289">
        <f t="shared" si="11"/>
        <v>0</v>
      </c>
      <c r="P84" s="292"/>
    </row>
    <row r="85" spans="2:16" x14ac:dyDescent="0.2">
      <c r="B85" s="230" t="s">
        <v>810</v>
      </c>
      <c r="C85" s="231"/>
      <c r="D85" s="211">
        <v>88</v>
      </c>
      <c r="E85" s="289">
        <f t="shared" si="8"/>
        <v>0</v>
      </c>
      <c r="F85" s="289">
        <f t="shared" si="8"/>
        <v>0</v>
      </c>
      <c r="G85" s="313"/>
      <c r="H85" s="289">
        <f t="shared" si="9"/>
        <v>0</v>
      </c>
      <c r="I85" s="289">
        <f t="shared" si="9"/>
        <v>0</v>
      </c>
      <c r="K85" s="289">
        <f t="shared" si="10"/>
        <v>0</v>
      </c>
      <c r="L85" s="289">
        <f t="shared" si="10"/>
        <v>0</v>
      </c>
      <c r="N85" s="289">
        <f t="shared" si="11"/>
        <v>0</v>
      </c>
      <c r="O85" s="289">
        <f t="shared" si="11"/>
        <v>0</v>
      </c>
      <c r="P85" s="292"/>
    </row>
    <row r="86" spans="2:16" x14ac:dyDescent="0.2">
      <c r="B86" s="230" t="s">
        <v>1303</v>
      </c>
      <c r="C86" s="231"/>
      <c r="D86" s="211">
        <v>89</v>
      </c>
      <c r="E86" s="289">
        <f t="shared" ref="E86:F94" si="12">E28</f>
        <v>0</v>
      </c>
      <c r="F86" s="289">
        <f t="shared" si="12"/>
        <v>0</v>
      </c>
      <c r="G86" s="313"/>
      <c r="H86" s="289">
        <f t="shared" ref="H86:I94" si="13">H28</f>
        <v>0</v>
      </c>
      <c r="I86" s="289">
        <f t="shared" si="13"/>
        <v>0</v>
      </c>
      <c r="K86" s="289">
        <f t="shared" si="10"/>
        <v>0</v>
      </c>
      <c r="L86" s="289">
        <f t="shared" si="10"/>
        <v>0</v>
      </c>
      <c r="N86" s="289">
        <f t="shared" si="11"/>
        <v>0</v>
      </c>
      <c r="O86" s="289">
        <f t="shared" si="11"/>
        <v>0</v>
      </c>
      <c r="P86" s="292"/>
    </row>
    <row r="87" spans="2:16" x14ac:dyDescent="0.2">
      <c r="B87" s="355" t="s">
        <v>1049</v>
      </c>
      <c r="C87" s="231"/>
      <c r="D87" s="211">
        <v>90</v>
      </c>
      <c r="E87" s="289">
        <f t="shared" si="12"/>
        <v>0</v>
      </c>
      <c r="F87" s="289">
        <f t="shared" si="12"/>
        <v>0</v>
      </c>
      <c r="G87" s="313"/>
      <c r="H87" s="289">
        <f t="shared" si="13"/>
        <v>0</v>
      </c>
      <c r="I87" s="289">
        <f t="shared" si="13"/>
        <v>0</v>
      </c>
      <c r="K87" s="289">
        <f t="shared" si="10"/>
        <v>0</v>
      </c>
      <c r="L87" s="289">
        <f t="shared" si="10"/>
        <v>0</v>
      </c>
      <c r="N87" s="289">
        <f t="shared" si="11"/>
        <v>0</v>
      </c>
      <c r="O87" s="289">
        <f t="shared" si="11"/>
        <v>0</v>
      </c>
      <c r="P87" s="292"/>
    </row>
    <row r="88" spans="2:16" x14ac:dyDescent="0.2">
      <c r="B88" s="230" t="s">
        <v>807</v>
      </c>
      <c r="C88" s="231"/>
      <c r="D88" s="211">
        <v>91</v>
      </c>
      <c r="E88" s="289">
        <f t="shared" si="12"/>
        <v>0</v>
      </c>
      <c r="F88" s="289">
        <f t="shared" si="12"/>
        <v>0</v>
      </c>
      <c r="G88" s="313"/>
      <c r="H88" s="289">
        <f t="shared" si="13"/>
        <v>0</v>
      </c>
      <c r="I88" s="289">
        <f t="shared" si="13"/>
        <v>0</v>
      </c>
      <c r="K88" s="289">
        <f t="shared" si="10"/>
        <v>0</v>
      </c>
      <c r="L88" s="289">
        <f t="shared" si="10"/>
        <v>0</v>
      </c>
      <c r="N88" s="289">
        <f t="shared" si="11"/>
        <v>0</v>
      </c>
      <c r="O88" s="289">
        <f t="shared" si="11"/>
        <v>0</v>
      </c>
      <c r="P88" s="292"/>
    </row>
    <row r="89" spans="2:16" x14ac:dyDescent="0.2">
      <c r="B89" s="230" t="s">
        <v>1045</v>
      </c>
      <c r="C89" s="231"/>
      <c r="D89" s="211">
        <v>92</v>
      </c>
      <c r="E89" s="289">
        <f>E31+E60</f>
        <v>0</v>
      </c>
      <c r="F89" s="289">
        <f t="shared" si="12"/>
        <v>0</v>
      </c>
      <c r="G89" s="313"/>
      <c r="H89" s="289">
        <f t="shared" si="13"/>
        <v>0</v>
      </c>
      <c r="I89" s="289">
        <f t="shared" si="13"/>
        <v>0</v>
      </c>
      <c r="K89" s="289">
        <f t="shared" si="10"/>
        <v>0</v>
      </c>
      <c r="L89" s="289">
        <f t="shared" si="10"/>
        <v>0</v>
      </c>
      <c r="N89" s="289">
        <f t="shared" si="11"/>
        <v>0</v>
      </c>
      <c r="O89" s="289">
        <f t="shared" si="11"/>
        <v>0</v>
      </c>
      <c r="P89" s="292"/>
    </row>
    <row r="90" spans="2:16" x14ac:dyDescent="0.2">
      <c r="B90" s="230" t="s">
        <v>1278</v>
      </c>
      <c r="C90" s="231"/>
      <c r="D90" s="211">
        <v>93</v>
      </c>
      <c r="E90" s="289">
        <f t="shared" si="12"/>
        <v>0</v>
      </c>
      <c r="F90" s="289">
        <f t="shared" si="12"/>
        <v>0</v>
      </c>
      <c r="G90" s="313"/>
      <c r="H90" s="289">
        <f t="shared" si="13"/>
        <v>0</v>
      </c>
      <c r="I90" s="289">
        <f t="shared" si="13"/>
        <v>0</v>
      </c>
      <c r="K90" s="289">
        <f t="shared" si="10"/>
        <v>0</v>
      </c>
      <c r="L90" s="289">
        <f t="shared" si="10"/>
        <v>0</v>
      </c>
      <c r="N90" s="289">
        <f t="shared" si="11"/>
        <v>0</v>
      </c>
      <c r="O90" s="289">
        <f t="shared" si="11"/>
        <v>0</v>
      </c>
      <c r="P90" s="292"/>
    </row>
    <row r="91" spans="2:16" x14ac:dyDescent="0.2">
      <c r="B91" s="230" t="s">
        <v>1567</v>
      </c>
      <c r="C91" s="231"/>
      <c r="D91" s="211">
        <v>94</v>
      </c>
      <c r="E91" s="289">
        <f t="shared" si="12"/>
        <v>0</v>
      </c>
      <c r="F91" s="289">
        <f t="shared" si="12"/>
        <v>0</v>
      </c>
      <c r="G91" s="313"/>
      <c r="H91" s="289">
        <f t="shared" si="13"/>
        <v>0</v>
      </c>
      <c r="I91" s="289">
        <f t="shared" si="13"/>
        <v>0</v>
      </c>
      <c r="K91" s="289">
        <f t="shared" si="10"/>
        <v>0</v>
      </c>
      <c r="L91" s="289">
        <f t="shared" si="10"/>
        <v>0</v>
      </c>
      <c r="N91" s="289">
        <f t="shared" si="11"/>
        <v>0</v>
      </c>
      <c r="O91" s="289">
        <f t="shared" si="11"/>
        <v>0</v>
      </c>
      <c r="P91" s="292"/>
    </row>
    <row r="92" spans="2:16" x14ac:dyDescent="0.2">
      <c r="B92" s="230" t="s">
        <v>1054</v>
      </c>
      <c r="C92" s="231"/>
      <c r="D92" s="211">
        <v>95</v>
      </c>
      <c r="E92" s="289">
        <f t="shared" si="12"/>
        <v>0</v>
      </c>
      <c r="F92" s="289">
        <f t="shared" si="12"/>
        <v>0</v>
      </c>
      <c r="G92" s="313"/>
      <c r="H92" s="289">
        <f t="shared" si="13"/>
        <v>0</v>
      </c>
      <c r="I92" s="289">
        <f t="shared" si="13"/>
        <v>0</v>
      </c>
      <c r="K92" s="289">
        <f t="shared" si="10"/>
        <v>0</v>
      </c>
      <c r="L92" s="289">
        <f t="shared" si="10"/>
        <v>0</v>
      </c>
      <c r="N92" s="289">
        <f t="shared" si="11"/>
        <v>0</v>
      </c>
      <c r="O92" s="289">
        <f t="shared" si="11"/>
        <v>0</v>
      </c>
      <c r="P92" s="292"/>
    </row>
    <row r="93" spans="2:16" x14ac:dyDescent="0.2">
      <c r="B93" s="230" t="s">
        <v>1279</v>
      </c>
      <c r="C93" s="231"/>
      <c r="D93" s="211">
        <v>96</v>
      </c>
      <c r="E93" s="289">
        <f t="shared" si="12"/>
        <v>0</v>
      </c>
      <c r="F93" s="289">
        <f t="shared" si="12"/>
        <v>0</v>
      </c>
      <c r="G93" s="313"/>
      <c r="H93" s="289">
        <f t="shared" si="13"/>
        <v>0</v>
      </c>
      <c r="I93" s="289">
        <f t="shared" si="13"/>
        <v>0</v>
      </c>
      <c r="K93" s="289">
        <f t="shared" si="10"/>
        <v>0</v>
      </c>
      <c r="L93" s="289">
        <f t="shared" si="10"/>
        <v>0</v>
      </c>
      <c r="N93" s="289">
        <f t="shared" si="11"/>
        <v>0</v>
      </c>
      <c r="O93" s="289">
        <f t="shared" si="11"/>
        <v>0</v>
      </c>
      <c r="P93" s="292"/>
    </row>
    <row r="94" spans="2:16" x14ac:dyDescent="0.2">
      <c r="B94" s="232" t="s">
        <v>1312</v>
      </c>
      <c r="C94" s="356"/>
      <c r="D94" s="234">
        <v>99</v>
      </c>
      <c r="E94" s="107">
        <f t="shared" si="12"/>
        <v>0</v>
      </c>
      <c r="F94" s="107">
        <f t="shared" si="12"/>
        <v>0</v>
      </c>
      <c r="G94" s="364"/>
      <c r="H94" s="107">
        <f t="shared" si="13"/>
        <v>0</v>
      </c>
      <c r="I94" s="107">
        <f t="shared" si="13"/>
        <v>0</v>
      </c>
      <c r="K94" s="107">
        <f t="shared" si="10"/>
        <v>0</v>
      </c>
      <c r="L94" s="107">
        <f t="shared" si="10"/>
        <v>0</v>
      </c>
      <c r="N94" s="107">
        <f t="shared" si="11"/>
        <v>0</v>
      </c>
      <c r="O94" s="107">
        <f t="shared" si="11"/>
        <v>0</v>
      </c>
      <c r="P94" s="292"/>
    </row>
  </sheetData>
  <sheetProtection password="E47D" sheet="1" objects="1" scenarios="1"/>
  <mergeCells count="2">
    <mergeCell ref="P5:P7"/>
    <mergeCell ref="D5:D7"/>
  </mergeCells>
  <phoneticPr fontId="2" type="noConversion"/>
  <pageMargins left="0.25" right="0.25" top="0.25" bottom="0.75" header="0.5" footer="0.5"/>
  <pageSetup paperSize="9" scale="75" fitToHeight="3" orientation="landscape" r:id="rId1"/>
  <headerFooter alignWithMargins="0">
    <oddFooter>&amp;L&amp;A&amp;R&amp;P of &amp;N</oddFooter>
  </headerFooter>
  <rowBreaks count="2" manualBreakCount="2">
    <brk id="36" max="12" man="1"/>
    <brk id="65" max="1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R100"/>
  <sheetViews>
    <sheetView showGridLines="0" zoomScale="80" zoomScaleNormal="80" workbookViewId="0">
      <pane ySplit="6" topLeftCell="A31" activePane="bottomLeft" state="frozen"/>
      <selection activeCell="C6" sqref="C6"/>
      <selection pane="bottomLeft" activeCell="F110" sqref="F110"/>
    </sheetView>
  </sheetViews>
  <sheetFormatPr defaultRowHeight="12.75" x14ac:dyDescent="0.2"/>
  <cols>
    <col min="1" max="1" width="2.5703125" style="189" customWidth="1"/>
    <col min="2" max="2" width="3.5703125" style="189" customWidth="1"/>
    <col min="3" max="3" width="57.85546875" style="189" customWidth="1"/>
    <col min="4" max="4" width="5.7109375" style="189" customWidth="1"/>
    <col min="5" max="13" width="12.85546875" style="212" customWidth="1"/>
    <col min="14" max="14" width="13.28515625" style="189" customWidth="1"/>
    <col min="15" max="15" width="12.7109375" style="189" customWidth="1"/>
    <col min="16" max="16" width="11.42578125" style="189" customWidth="1"/>
    <col min="17" max="17" width="11.7109375" style="189" customWidth="1"/>
    <col min="18" max="18" width="17.5703125" style="212" customWidth="1"/>
    <col min="19" max="16384" width="9.140625" style="189"/>
  </cols>
  <sheetData>
    <row r="1" spans="1:18" ht="15.75" x14ac:dyDescent="0.25">
      <c r="A1" s="43" t="str">
        <f ca="1">RIGHT(CELL("filename",A2),LEN(CELL("filename",A2))-FIND("]",CELL("filename",A2)))</f>
        <v>Form 83</v>
      </c>
      <c r="B1" s="184" t="str">
        <f ca="1">INDEX(TOC!$B$5:$G$54,MATCH(TEXT(A1,0),TOC!$B$5:$B$54,0),6)</f>
        <v>Form 83 - Expense Analysis - Claims Breakdown by Line of Business - Protection and Savings Insurance</v>
      </c>
      <c r="C1" s="186"/>
      <c r="D1" s="758"/>
      <c r="E1" s="718"/>
      <c r="F1" s="718"/>
      <c r="G1" s="718"/>
      <c r="H1" s="718"/>
      <c r="I1" s="718"/>
      <c r="J1" s="718"/>
      <c r="K1" s="718"/>
      <c r="L1" s="718"/>
      <c r="M1" s="718"/>
      <c r="R1" s="718"/>
    </row>
    <row r="2" spans="1:18" ht="15.75" x14ac:dyDescent="0.25">
      <c r="B2" s="719" t="str">
        <f>"Company: "&amp;CVR!G10</f>
        <v xml:space="preserve">Company: </v>
      </c>
      <c r="C2" s="192"/>
      <c r="D2" s="193"/>
      <c r="E2" s="194"/>
      <c r="F2" s="194"/>
      <c r="G2" s="194"/>
      <c r="H2" s="194"/>
      <c r="I2" s="194"/>
      <c r="J2" s="194"/>
      <c r="K2" s="194"/>
      <c r="L2" s="194"/>
      <c r="M2" s="194"/>
      <c r="R2" s="194"/>
    </row>
    <row r="3" spans="1:18" x14ac:dyDescent="0.2">
      <c r="B3" s="720" t="str">
        <f>"Reporting Period: "&amp;CVR!G12&amp;", "&amp;CVR!G13</f>
        <v xml:space="preserve">Reporting Period: , </v>
      </c>
      <c r="C3" s="238"/>
      <c r="D3" s="720"/>
      <c r="E3" s="722"/>
      <c r="F3" s="722"/>
      <c r="G3" s="722"/>
      <c r="H3" s="722"/>
      <c r="I3" s="722"/>
      <c r="J3" s="722"/>
      <c r="K3" s="722"/>
      <c r="L3" s="722"/>
      <c r="M3" s="722"/>
      <c r="R3" s="819"/>
    </row>
    <row r="4" spans="1:18" x14ac:dyDescent="0.2">
      <c r="B4" s="719"/>
      <c r="C4" s="192"/>
      <c r="D4" s="719"/>
      <c r="E4" s="724"/>
      <c r="F4" s="724"/>
      <c r="G4" s="724"/>
      <c r="H4" s="724"/>
      <c r="I4" s="724"/>
      <c r="J4" s="724"/>
      <c r="K4" s="724"/>
      <c r="L4" s="724"/>
      <c r="M4" s="724"/>
      <c r="R4" s="819"/>
    </row>
    <row r="5" spans="1:18" ht="12.75" customHeight="1" x14ac:dyDescent="0.2">
      <c r="D5" s="925" t="s">
        <v>1194</v>
      </c>
      <c r="E5" s="240" t="s">
        <v>1505</v>
      </c>
      <c r="F5" s="240"/>
      <c r="G5" s="240"/>
      <c r="H5" s="240" t="s">
        <v>15</v>
      </c>
      <c r="I5" s="240"/>
      <c r="J5" s="241"/>
      <c r="K5" s="301" t="s">
        <v>16</v>
      </c>
      <c r="L5" s="301"/>
      <c r="M5" s="301"/>
      <c r="N5" s="301" t="s">
        <v>913</v>
      </c>
      <c r="O5" s="301"/>
      <c r="P5" s="301"/>
      <c r="R5" s="946" t="s">
        <v>1429</v>
      </c>
    </row>
    <row r="6" spans="1:18" ht="25.5" x14ac:dyDescent="0.2">
      <c r="B6" s="189" t="s">
        <v>54</v>
      </c>
      <c r="D6" s="930"/>
      <c r="E6" s="725" t="s">
        <v>758</v>
      </c>
      <c r="F6" s="725" t="s">
        <v>1430</v>
      </c>
      <c r="G6" s="817" t="s">
        <v>1504</v>
      </c>
      <c r="H6" s="817" t="s">
        <v>1532</v>
      </c>
      <c r="I6" s="817" t="s">
        <v>1533</v>
      </c>
      <c r="J6" s="818" t="s">
        <v>1531</v>
      </c>
      <c r="K6" s="818" t="s">
        <v>1532</v>
      </c>
      <c r="L6" s="818" t="s">
        <v>1534</v>
      </c>
      <c r="M6" s="818" t="s">
        <v>1531</v>
      </c>
      <c r="N6" s="818" t="s">
        <v>914</v>
      </c>
      <c r="O6" s="818" t="s">
        <v>915</v>
      </c>
      <c r="P6" s="818" t="s">
        <v>1531</v>
      </c>
      <c r="R6" s="990"/>
    </row>
    <row r="7" spans="1:18" x14ac:dyDescent="0.2">
      <c r="D7" s="926"/>
      <c r="E7" s="227" t="s">
        <v>759</v>
      </c>
      <c r="F7" s="227" t="s">
        <v>1395</v>
      </c>
      <c r="G7" s="227" t="s">
        <v>1431</v>
      </c>
      <c r="H7" s="227" t="s">
        <v>1396</v>
      </c>
      <c r="I7" s="227" t="s">
        <v>57</v>
      </c>
      <c r="J7" s="227" t="s">
        <v>1408</v>
      </c>
      <c r="K7" s="227" t="s">
        <v>59</v>
      </c>
      <c r="L7" s="227" t="s">
        <v>60</v>
      </c>
      <c r="M7" s="227" t="s">
        <v>1478</v>
      </c>
      <c r="N7" s="227" t="s">
        <v>62</v>
      </c>
      <c r="O7" s="227" t="s">
        <v>63</v>
      </c>
      <c r="P7" s="627" t="s">
        <v>1433</v>
      </c>
      <c r="R7" s="227" t="s">
        <v>233</v>
      </c>
    </row>
    <row r="8" spans="1:18" x14ac:dyDescent="0.2">
      <c r="B8" s="250" t="s">
        <v>619</v>
      </c>
      <c r="C8" s="247"/>
      <c r="D8" s="731"/>
      <c r="E8" s="731"/>
      <c r="F8" s="731"/>
      <c r="G8" s="731"/>
      <c r="H8" s="731"/>
      <c r="I8" s="731"/>
      <c r="J8" s="731"/>
      <c r="K8" s="731"/>
      <c r="L8" s="731"/>
      <c r="M8" s="731"/>
      <c r="O8" s="625"/>
      <c r="R8" s="623"/>
    </row>
    <row r="9" spans="1:18" x14ac:dyDescent="0.2">
      <c r="B9" s="729"/>
      <c r="C9" s="247"/>
      <c r="D9" s="731"/>
      <c r="E9" s="623"/>
      <c r="F9" s="623"/>
      <c r="G9" s="623"/>
      <c r="H9" s="623"/>
      <c r="I9" s="623"/>
      <c r="J9" s="623"/>
      <c r="K9" s="623"/>
      <c r="L9" s="623"/>
      <c r="M9" s="623"/>
      <c r="O9" s="625"/>
      <c r="R9" s="623"/>
    </row>
    <row r="10" spans="1:18" x14ac:dyDescent="0.2">
      <c r="B10" s="908" t="s">
        <v>1690</v>
      </c>
      <c r="C10" s="310"/>
      <c r="D10" s="234">
        <v>11</v>
      </c>
      <c r="E10" s="306">
        <f>SUBTOTAL(9,E11:E17)</f>
        <v>0</v>
      </c>
      <c r="F10" s="306">
        <f>SUBTOTAL(9,F11:F17)</f>
        <v>0</v>
      </c>
      <c r="G10" s="262">
        <f>E10-F10</f>
        <v>0</v>
      </c>
      <c r="H10" s="306">
        <f t="shared" ref="H10:I10" si="0">SUBTOTAL(9,H11:H17)</f>
        <v>0</v>
      </c>
      <c r="I10" s="306">
        <f t="shared" si="0"/>
        <v>0</v>
      </c>
      <c r="J10" s="306">
        <f>I10-H10</f>
        <v>0</v>
      </c>
      <c r="K10" s="306">
        <f t="shared" ref="K10" si="1">SUBTOTAL(9,K11:K17)</f>
        <v>0</v>
      </c>
      <c r="L10" s="306">
        <f t="shared" ref="L10" si="2">SUBTOTAL(9,L11:L17)</f>
        <v>0</v>
      </c>
      <c r="M10" s="306">
        <f>L10-K10</f>
        <v>0</v>
      </c>
      <c r="N10" s="306">
        <f t="shared" ref="N10" si="3">SUBTOTAL(9,N11:N17)</f>
        <v>0</v>
      </c>
      <c r="O10" s="306">
        <f t="shared" ref="O10" si="4">SUBTOTAL(9,O11:O17)</f>
        <v>0</v>
      </c>
      <c r="P10" s="306">
        <f>O10-N10</f>
        <v>0</v>
      </c>
      <c r="R10" s="306">
        <f>G10+J10+M10+P10</f>
        <v>0</v>
      </c>
    </row>
    <row r="11" spans="1:18" s="745" customFormat="1" ht="12.75" customHeight="1" x14ac:dyDescent="0.2">
      <c r="B11" s="781"/>
      <c r="C11" s="252" t="s">
        <v>1212</v>
      </c>
      <c r="D11" s="211">
        <v>12</v>
      </c>
      <c r="E11" s="309"/>
      <c r="F11" s="309"/>
      <c r="G11" s="306">
        <f>E11-F11</f>
        <v>0</v>
      </c>
      <c r="H11" s="309"/>
      <c r="I11" s="309"/>
      <c r="J11" s="306">
        <f>I11-H11</f>
        <v>0</v>
      </c>
      <c r="K11" s="309"/>
      <c r="L11" s="309"/>
      <c r="M11" s="306">
        <f>L11-K11</f>
        <v>0</v>
      </c>
      <c r="N11" s="309"/>
      <c r="O11" s="309"/>
      <c r="P11" s="306">
        <f>O11-N11</f>
        <v>0</v>
      </c>
      <c r="R11" s="306">
        <f>G11+J11+M11+P11</f>
        <v>0</v>
      </c>
    </row>
    <row r="12" spans="1:18" s="745" customFormat="1" x14ac:dyDescent="0.2">
      <c r="B12" s="781"/>
      <c r="C12" s="252" t="s">
        <v>1213</v>
      </c>
      <c r="D12" s="211">
        <v>13</v>
      </c>
      <c r="E12" s="309"/>
      <c r="F12" s="309"/>
      <c r="G12" s="306">
        <f t="shared" ref="G12:G35" si="5">E12-F12</f>
        <v>0</v>
      </c>
      <c r="H12" s="309"/>
      <c r="I12" s="309"/>
      <c r="J12" s="306">
        <f t="shared" ref="J12:J17" si="6">I12-H12</f>
        <v>0</v>
      </c>
      <c r="K12" s="309"/>
      <c r="L12" s="309"/>
      <c r="M12" s="306">
        <f t="shared" ref="M12:M17" si="7">L12-K12</f>
        <v>0</v>
      </c>
      <c r="N12" s="309"/>
      <c r="O12" s="309"/>
      <c r="P12" s="306">
        <f t="shared" ref="P12:P17" si="8">O12-N12</f>
        <v>0</v>
      </c>
      <c r="R12" s="306">
        <f t="shared" ref="R12:R26" si="9">G12+J12+M12+P12</f>
        <v>0</v>
      </c>
    </row>
    <row r="13" spans="1:18" s="745" customFormat="1" x14ac:dyDescent="0.2">
      <c r="B13" s="781"/>
      <c r="C13" s="252" t="s">
        <v>1214</v>
      </c>
      <c r="D13" s="211">
        <v>14</v>
      </c>
      <c r="E13" s="309"/>
      <c r="F13" s="309"/>
      <c r="G13" s="306">
        <f t="shared" si="5"/>
        <v>0</v>
      </c>
      <c r="H13" s="309"/>
      <c r="I13" s="309"/>
      <c r="J13" s="306">
        <f t="shared" si="6"/>
        <v>0</v>
      </c>
      <c r="K13" s="309"/>
      <c r="L13" s="309"/>
      <c r="M13" s="306">
        <f t="shared" si="7"/>
        <v>0</v>
      </c>
      <c r="N13" s="309"/>
      <c r="O13" s="309"/>
      <c r="P13" s="306">
        <f t="shared" si="8"/>
        <v>0</v>
      </c>
      <c r="R13" s="306">
        <f t="shared" si="9"/>
        <v>0</v>
      </c>
    </row>
    <row r="14" spans="1:18" s="745" customFormat="1" ht="12.75" customHeight="1" x14ac:dyDescent="0.2">
      <c r="B14" s="781"/>
      <c r="C14" s="252" t="s">
        <v>1215</v>
      </c>
      <c r="D14" s="211">
        <v>15</v>
      </c>
      <c r="E14" s="309"/>
      <c r="F14" s="309"/>
      <c r="G14" s="306">
        <f t="shared" si="5"/>
        <v>0</v>
      </c>
      <c r="H14" s="309"/>
      <c r="I14" s="309"/>
      <c r="J14" s="306">
        <f t="shared" si="6"/>
        <v>0</v>
      </c>
      <c r="K14" s="309"/>
      <c r="L14" s="309"/>
      <c r="M14" s="306">
        <f t="shared" si="7"/>
        <v>0</v>
      </c>
      <c r="N14" s="309"/>
      <c r="O14" s="309"/>
      <c r="P14" s="306">
        <f t="shared" si="8"/>
        <v>0</v>
      </c>
      <c r="R14" s="306">
        <f t="shared" si="9"/>
        <v>0</v>
      </c>
    </row>
    <row r="15" spans="1:18" s="745" customFormat="1" x14ac:dyDescent="0.2">
      <c r="B15" s="781"/>
      <c r="C15" s="252" t="s">
        <v>1216</v>
      </c>
      <c r="D15" s="211">
        <v>16</v>
      </c>
      <c r="E15" s="309"/>
      <c r="F15" s="309"/>
      <c r="G15" s="306">
        <f t="shared" si="5"/>
        <v>0</v>
      </c>
      <c r="H15" s="309"/>
      <c r="I15" s="309"/>
      <c r="J15" s="306">
        <f t="shared" si="6"/>
        <v>0</v>
      </c>
      <c r="K15" s="309"/>
      <c r="L15" s="309"/>
      <c r="M15" s="306">
        <f t="shared" si="7"/>
        <v>0</v>
      </c>
      <c r="N15" s="309"/>
      <c r="O15" s="309"/>
      <c r="P15" s="306">
        <f t="shared" si="8"/>
        <v>0</v>
      </c>
      <c r="R15" s="306">
        <f t="shared" si="9"/>
        <v>0</v>
      </c>
    </row>
    <row r="16" spans="1:18" s="745" customFormat="1" x14ac:dyDescent="0.2">
      <c r="B16" s="781"/>
      <c r="C16" s="252" t="s">
        <v>1174</v>
      </c>
      <c r="D16" s="211">
        <v>17</v>
      </c>
      <c r="E16" s="309"/>
      <c r="F16" s="309"/>
      <c r="G16" s="306">
        <f t="shared" si="5"/>
        <v>0</v>
      </c>
      <c r="H16" s="309"/>
      <c r="I16" s="309"/>
      <c r="J16" s="306">
        <f t="shared" si="6"/>
        <v>0</v>
      </c>
      <c r="K16" s="309"/>
      <c r="L16" s="309"/>
      <c r="M16" s="306">
        <f t="shared" si="7"/>
        <v>0</v>
      </c>
      <c r="N16" s="309"/>
      <c r="O16" s="309"/>
      <c r="P16" s="306">
        <f t="shared" si="8"/>
        <v>0</v>
      </c>
      <c r="R16" s="306">
        <f t="shared" si="9"/>
        <v>0</v>
      </c>
    </row>
    <row r="17" spans="1:18" s="745" customFormat="1" ht="12.75" customHeight="1" x14ac:dyDescent="0.2">
      <c r="B17" s="781"/>
      <c r="C17" s="252" t="s">
        <v>1177</v>
      </c>
      <c r="D17" s="211">
        <v>18</v>
      </c>
      <c r="E17" s="309"/>
      <c r="F17" s="309"/>
      <c r="G17" s="306">
        <f t="shared" si="5"/>
        <v>0</v>
      </c>
      <c r="H17" s="309"/>
      <c r="I17" s="309"/>
      <c r="J17" s="306">
        <f t="shared" si="6"/>
        <v>0</v>
      </c>
      <c r="K17" s="309"/>
      <c r="L17" s="309"/>
      <c r="M17" s="306">
        <f t="shared" si="7"/>
        <v>0</v>
      </c>
      <c r="N17" s="309"/>
      <c r="O17" s="309"/>
      <c r="P17" s="306">
        <f t="shared" si="8"/>
        <v>0</v>
      </c>
      <c r="R17" s="306">
        <f t="shared" si="9"/>
        <v>0</v>
      </c>
    </row>
    <row r="18" spans="1:18" s="770" customFormat="1" ht="12.75" customHeight="1" x14ac:dyDescent="0.2">
      <c r="A18" s="820"/>
      <c r="B18" s="625"/>
      <c r="C18" s="821"/>
      <c r="D18" s="628"/>
      <c r="E18" s="629"/>
      <c r="F18" s="629"/>
      <c r="G18" s="630"/>
      <c r="H18" s="629"/>
      <c r="I18" s="629"/>
      <c r="J18" s="630"/>
      <c r="K18" s="629"/>
      <c r="L18" s="629"/>
      <c r="M18" s="630"/>
      <c r="N18" s="820"/>
      <c r="O18" s="820"/>
      <c r="P18" s="820"/>
      <c r="R18" s="623"/>
    </row>
    <row r="19" spans="1:18" x14ac:dyDescent="0.2">
      <c r="B19" s="908" t="s">
        <v>1691</v>
      </c>
      <c r="C19" s="310"/>
      <c r="D19" s="234">
        <v>21</v>
      </c>
      <c r="E19" s="262">
        <f>SUBTOTAL(9,E20:E26)</f>
        <v>0</v>
      </c>
      <c r="F19" s="262">
        <f>SUBTOTAL(9,F20:F26)</f>
        <v>0</v>
      </c>
      <c r="G19" s="262">
        <f>E19-F19</f>
        <v>0</v>
      </c>
      <c r="H19" s="262">
        <f>SUBTOTAL(9,H20:H26)</f>
        <v>0</v>
      </c>
      <c r="I19" s="262">
        <f>SUBTOTAL(9,I20:I26)</f>
        <v>0</v>
      </c>
      <c r="J19" s="306">
        <f>I19-H19</f>
        <v>0</v>
      </c>
      <c r="K19" s="262">
        <f>SUBTOTAL(9,K20:K26)</f>
        <v>0</v>
      </c>
      <c r="L19" s="262">
        <f>SUBTOTAL(9,L20:L26)</f>
        <v>0</v>
      </c>
      <c r="M19" s="306">
        <f>L19-K19</f>
        <v>0</v>
      </c>
      <c r="N19" s="262">
        <f>SUBTOTAL(9,N20:N26)</f>
        <v>0</v>
      </c>
      <c r="O19" s="262">
        <f>SUBTOTAL(9,O20:O26)</f>
        <v>0</v>
      </c>
      <c r="P19" s="306">
        <f>O19-N19</f>
        <v>0</v>
      </c>
      <c r="R19" s="306">
        <f>G19+J19+M19+P19</f>
        <v>0</v>
      </c>
    </row>
    <row r="20" spans="1:18" s="745" customFormat="1" ht="12.75" customHeight="1" x14ac:dyDescent="0.2">
      <c r="B20" s="781"/>
      <c r="C20" s="252" t="s">
        <v>1212</v>
      </c>
      <c r="D20" s="211">
        <v>22</v>
      </c>
      <c r="E20" s="309"/>
      <c r="F20" s="309"/>
      <c r="G20" s="306">
        <f t="shared" ref="G20" si="10">E20-F20</f>
        <v>0</v>
      </c>
      <c r="H20" s="309"/>
      <c r="I20" s="309"/>
      <c r="J20" s="306">
        <f>I20-H20</f>
        <v>0</v>
      </c>
      <c r="K20" s="309"/>
      <c r="L20" s="309"/>
      <c r="M20" s="306">
        <f>L20-K20</f>
        <v>0</v>
      </c>
      <c r="N20" s="309"/>
      <c r="O20" s="309"/>
      <c r="P20" s="306">
        <f>O20-N20</f>
        <v>0</v>
      </c>
      <c r="R20" s="306">
        <f t="shared" ref="R20" si="11">G20+J20+M20+P20</f>
        <v>0</v>
      </c>
    </row>
    <row r="21" spans="1:18" s="745" customFormat="1" x14ac:dyDescent="0.2">
      <c r="B21" s="781"/>
      <c r="C21" s="252" t="s">
        <v>1213</v>
      </c>
      <c r="D21" s="211">
        <v>23</v>
      </c>
      <c r="E21" s="309"/>
      <c r="F21" s="309"/>
      <c r="G21" s="306">
        <f t="shared" si="5"/>
        <v>0</v>
      </c>
      <c r="H21" s="309"/>
      <c r="I21" s="309"/>
      <c r="J21" s="306">
        <f t="shared" ref="J21:J26" si="12">I21-H21</f>
        <v>0</v>
      </c>
      <c r="K21" s="309"/>
      <c r="L21" s="309"/>
      <c r="M21" s="306">
        <f t="shared" ref="M21:M26" si="13">L21-K21</f>
        <v>0</v>
      </c>
      <c r="N21" s="309"/>
      <c r="O21" s="309"/>
      <c r="P21" s="306">
        <f t="shared" ref="P21:P26" si="14">O21-N21</f>
        <v>0</v>
      </c>
      <c r="R21" s="306">
        <f t="shared" si="9"/>
        <v>0</v>
      </c>
    </row>
    <row r="22" spans="1:18" s="745" customFormat="1" x14ac:dyDescent="0.2">
      <c r="B22" s="781"/>
      <c r="C22" s="252" t="s">
        <v>1214</v>
      </c>
      <c r="D22" s="211">
        <v>24</v>
      </c>
      <c r="E22" s="309"/>
      <c r="F22" s="309"/>
      <c r="G22" s="306">
        <f t="shared" si="5"/>
        <v>0</v>
      </c>
      <c r="H22" s="309"/>
      <c r="I22" s="309"/>
      <c r="J22" s="306">
        <f t="shared" si="12"/>
        <v>0</v>
      </c>
      <c r="K22" s="309"/>
      <c r="L22" s="309"/>
      <c r="M22" s="306">
        <f t="shared" si="13"/>
        <v>0</v>
      </c>
      <c r="N22" s="309"/>
      <c r="O22" s="309"/>
      <c r="P22" s="306">
        <f t="shared" si="14"/>
        <v>0</v>
      </c>
      <c r="R22" s="306">
        <f t="shared" si="9"/>
        <v>0</v>
      </c>
    </row>
    <row r="23" spans="1:18" s="745" customFormat="1" ht="12.75" customHeight="1" x14ac:dyDescent="0.2">
      <c r="B23" s="781"/>
      <c r="C23" s="252" t="s">
        <v>1215</v>
      </c>
      <c r="D23" s="211">
        <v>25</v>
      </c>
      <c r="E23" s="309"/>
      <c r="F23" s="309"/>
      <c r="G23" s="306">
        <f t="shared" si="5"/>
        <v>0</v>
      </c>
      <c r="H23" s="309"/>
      <c r="I23" s="309"/>
      <c r="J23" s="306">
        <f t="shared" si="12"/>
        <v>0</v>
      </c>
      <c r="K23" s="309"/>
      <c r="L23" s="309"/>
      <c r="M23" s="306">
        <f t="shared" si="13"/>
        <v>0</v>
      </c>
      <c r="N23" s="309"/>
      <c r="O23" s="309"/>
      <c r="P23" s="306">
        <f t="shared" si="14"/>
        <v>0</v>
      </c>
      <c r="R23" s="306">
        <f t="shared" si="9"/>
        <v>0</v>
      </c>
    </row>
    <row r="24" spans="1:18" s="745" customFormat="1" x14ac:dyDescent="0.2">
      <c r="B24" s="781"/>
      <c r="C24" s="252" t="s">
        <v>1216</v>
      </c>
      <c r="D24" s="211">
        <v>26</v>
      </c>
      <c r="E24" s="309"/>
      <c r="F24" s="309"/>
      <c r="G24" s="306">
        <f t="shared" si="5"/>
        <v>0</v>
      </c>
      <c r="H24" s="309"/>
      <c r="I24" s="309"/>
      <c r="J24" s="306">
        <f t="shared" si="12"/>
        <v>0</v>
      </c>
      <c r="K24" s="309"/>
      <c r="L24" s="309"/>
      <c r="M24" s="306">
        <f t="shared" si="13"/>
        <v>0</v>
      </c>
      <c r="N24" s="309"/>
      <c r="O24" s="309"/>
      <c r="P24" s="306">
        <f t="shared" si="14"/>
        <v>0</v>
      </c>
      <c r="R24" s="306">
        <f t="shared" si="9"/>
        <v>0</v>
      </c>
    </row>
    <row r="25" spans="1:18" s="745" customFormat="1" x14ac:dyDescent="0.2">
      <c r="B25" s="781"/>
      <c r="C25" s="252" t="s">
        <v>1174</v>
      </c>
      <c r="D25" s="211">
        <v>27</v>
      </c>
      <c r="E25" s="309"/>
      <c r="F25" s="309"/>
      <c r="G25" s="306">
        <f t="shared" si="5"/>
        <v>0</v>
      </c>
      <c r="H25" s="309"/>
      <c r="I25" s="309"/>
      <c r="J25" s="306">
        <f t="shared" si="12"/>
        <v>0</v>
      </c>
      <c r="K25" s="309"/>
      <c r="L25" s="309"/>
      <c r="M25" s="306">
        <f t="shared" si="13"/>
        <v>0</v>
      </c>
      <c r="N25" s="309"/>
      <c r="O25" s="309"/>
      <c r="P25" s="306">
        <f t="shared" si="14"/>
        <v>0</v>
      </c>
      <c r="R25" s="306">
        <f t="shared" si="9"/>
        <v>0</v>
      </c>
    </row>
    <row r="26" spans="1:18" s="745" customFormat="1" ht="12.75" customHeight="1" x14ac:dyDescent="0.2">
      <c r="B26" s="781"/>
      <c r="C26" s="252" t="s">
        <v>1177</v>
      </c>
      <c r="D26" s="211">
        <v>28</v>
      </c>
      <c r="E26" s="309"/>
      <c r="F26" s="309"/>
      <c r="G26" s="306">
        <f t="shared" si="5"/>
        <v>0</v>
      </c>
      <c r="H26" s="309"/>
      <c r="I26" s="309"/>
      <c r="J26" s="306">
        <f t="shared" si="12"/>
        <v>0</v>
      </c>
      <c r="K26" s="309"/>
      <c r="L26" s="309"/>
      <c r="M26" s="306">
        <f t="shared" si="13"/>
        <v>0</v>
      </c>
      <c r="N26" s="309"/>
      <c r="O26" s="309"/>
      <c r="P26" s="306">
        <f t="shared" si="14"/>
        <v>0</v>
      </c>
      <c r="R26" s="306">
        <f t="shared" si="9"/>
        <v>0</v>
      </c>
    </row>
    <row r="27" spans="1:18" s="820" customFormat="1" ht="12.75" customHeight="1" x14ac:dyDescent="0.2">
      <c r="B27" s="625"/>
      <c r="C27" s="821"/>
      <c r="D27" s="628"/>
      <c r="E27" s="629"/>
      <c r="F27" s="629"/>
      <c r="G27" s="630"/>
      <c r="H27" s="629"/>
      <c r="I27" s="629"/>
      <c r="J27" s="630"/>
      <c r="K27" s="629"/>
      <c r="L27" s="629"/>
      <c r="M27" s="630"/>
      <c r="R27" s="623"/>
    </row>
    <row r="28" spans="1:18" x14ac:dyDescent="0.2">
      <c r="B28" s="908" t="s">
        <v>1692</v>
      </c>
      <c r="C28" s="310"/>
      <c r="D28" s="234">
        <v>31</v>
      </c>
      <c r="E28" s="262">
        <f>SUBTOTAL(9,E29:E35)</f>
        <v>0</v>
      </c>
      <c r="F28" s="262">
        <f>SUBTOTAL(9,F29:F35)</f>
        <v>0</v>
      </c>
      <c r="G28" s="262">
        <f>E28-F28</f>
        <v>0</v>
      </c>
      <c r="H28" s="262">
        <f>SUBTOTAL(9,H29:H35)</f>
        <v>0</v>
      </c>
      <c r="I28" s="262">
        <f>SUBTOTAL(9,I29:I35)</f>
        <v>0</v>
      </c>
      <c r="J28" s="306">
        <f>I28-H28</f>
        <v>0</v>
      </c>
      <c r="K28" s="262">
        <f>SUBTOTAL(9,K29:K35)</f>
        <v>0</v>
      </c>
      <c r="L28" s="262">
        <f>SUBTOTAL(9,L29:L35)</f>
        <v>0</v>
      </c>
      <c r="M28" s="306">
        <f>L28-K28</f>
        <v>0</v>
      </c>
      <c r="N28" s="262">
        <f>SUBTOTAL(9,N29:N35)</f>
        <v>0</v>
      </c>
      <c r="O28" s="262">
        <f>SUBTOTAL(9,O29:O35)</f>
        <v>0</v>
      </c>
      <c r="P28" s="306">
        <f>O28-N28</f>
        <v>0</v>
      </c>
      <c r="R28" s="306">
        <f>G28+J28+M28+P28</f>
        <v>0</v>
      </c>
    </row>
    <row r="29" spans="1:18" s="745" customFormat="1" ht="12.75" customHeight="1" x14ac:dyDescent="0.2">
      <c r="B29" s="781"/>
      <c r="C29" s="252" t="s">
        <v>1212</v>
      </c>
      <c r="D29" s="211">
        <v>32</v>
      </c>
      <c r="E29" s="309"/>
      <c r="F29" s="309"/>
      <c r="G29" s="306">
        <f t="shared" ref="G29" si="15">E29-F29</f>
        <v>0</v>
      </c>
      <c r="H29" s="309"/>
      <c r="I29" s="309"/>
      <c r="J29" s="306">
        <f>I29-H29</f>
        <v>0</v>
      </c>
      <c r="K29" s="309"/>
      <c r="L29" s="309"/>
      <c r="M29" s="306">
        <f>L29-K29</f>
        <v>0</v>
      </c>
      <c r="N29" s="309"/>
      <c r="O29" s="309"/>
      <c r="P29" s="306">
        <f>O29-N29</f>
        <v>0</v>
      </c>
      <c r="R29" s="306">
        <f t="shared" ref="R29" si="16">G29+J29+M29+P29</f>
        <v>0</v>
      </c>
    </row>
    <row r="30" spans="1:18" s="745" customFormat="1" x14ac:dyDescent="0.2">
      <c r="B30" s="781"/>
      <c r="C30" s="252" t="s">
        <v>1213</v>
      </c>
      <c r="D30" s="211">
        <v>33</v>
      </c>
      <c r="E30" s="309"/>
      <c r="F30" s="309"/>
      <c r="G30" s="306">
        <f t="shared" si="5"/>
        <v>0</v>
      </c>
      <c r="H30" s="309"/>
      <c r="I30" s="309"/>
      <c r="J30" s="306">
        <f t="shared" ref="J30:J35" si="17">I30-H30</f>
        <v>0</v>
      </c>
      <c r="K30" s="309"/>
      <c r="L30" s="309"/>
      <c r="M30" s="306">
        <f t="shared" ref="M30:M35" si="18">L30-K30</f>
        <v>0</v>
      </c>
      <c r="N30" s="309"/>
      <c r="O30" s="309"/>
      <c r="P30" s="306">
        <f t="shared" ref="P30:P35" si="19">O30-N30</f>
        <v>0</v>
      </c>
      <c r="R30" s="306">
        <f t="shared" ref="R30:R35" si="20">G30+J30+M30+P30</f>
        <v>0</v>
      </c>
    </row>
    <row r="31" spans="1:18" s="745" customFormat="1" x14ac:dyDescent="0.2">
      <c r="B31" s="781"/>
      <c r="C31" s="252" t="s">
        <v>1214</v>
      </c>
      <c r="D31" s="211">
        <v>34</v>
      </c>
      <c r="E31" s="309"/>
      <c r="F31" s="309"/>
      <c r="G31" s="306">
        <f t="shared" si="5"/>
        <v>0</v>
      </c>
      <c r="H31" s="309"/>
      <c r="I31" s="309"/>
      <c r="J31" s="306">
        <f t="shared" si="17"/>
        <v>0</v>
      </c>
      <c r="K31" s="309"/>
      <c r="L31" s="309"/>
      <c r="M31" s="306">
        <f t="shared" si="18"/>
        <v>0</v>
      </c>
      <c r="N31" s="309"/>
      <c r="O31" s="309"/>
      <c r="P31" s="306">
        <f t="shared" si="19"/>
        <v>0</v>
      </c>
      <c r="R31" s="306">
        <f t="shared" si="20"/>
        <v>0</v>
      </c>
    </row>
    <row r="32" spans="1:18" s="745" customFormat="1" ht="12.75" customHeight="1" x14ac:dyDescent="0.2">
      <c r="B32" s="781"/>
      <c r="C32" s="252" t="s">
        <v>1215</v>
      </c>
      <c r="D32" s="211">
        <v>35</v>
      </c>
      <c r="E32" s="309"/>
      <c r="F32" s="309"/>
      <c r="G32" s="306">
        <f t="shared" si="5"/>
        <v>0</v>
      </c>
      <c r="H32" s="309"/>
      <c r="I32" s="309"/>
      <c r="J32" s="306">
        <f t="shared" si="17"/>
        <v>0</v>
      </c>
      <c r="K32" s="309"/>
      <c r="L32" s="309"/>
      <c r="M32" s="306">
        <f t="shared" si="18"/>
        <v>0</v>
      </c>
      <c r="N32" s="309"/>
      <c r="O32" s="309"/>
      <c r="P32" s="306">
        <f t="shared" si="19"/>
        <v>0</v>
      </c>
      <c r="R32" s="306">
        <f t="shared" si="20"/>
        <v>0</v>
      </c>
    </row>
    <row r="33" spans="1:18" s="745" customFormat="1" x14ac:dyDescent="0.2">
      <c r="B33" s="781"/>
      <c r="C33" s="252" t="s">
        <v>1216</v>
      </c>
      <c r="D33" s="211">
        <v>36</v>
      </c>
      <c r="E33" s="309"/>
      <c r="F33" s="309"/>
      <c r="G33" s="306">
        <f t="shared" si="5"/>
        <v>0</v>
      </c>
      <c r="H33" s="309"/>
      <c r="I33" s="309"/>
      <c r="J33" s="306">
        <f t="shared" si="17"/>
        <v>0</v>
      </c>
      <c r="K33" s="309"/>
      <c r="L33" s="309"/>
      <c r="M33" s="306">
        <f t="shared" si="18"/>
        <v>0</v>
      </c>
      <c r="N33" s="309"/>
      <c r="O33" s="309"/>
      <c r="P33" s="306">
        <f t="shared" si="19"/>
        <v>0</v>
      </c>
      <c r="R33" s="306">
        <f t="shared" si="20"/>
        <v>0</v>
      </c>
    </row>
    <row r="34" spans="1:18" s="745" customFormat="1" x14ac:dyDescent="0.2">
      <c r="B34" s="781"/>
      <c r="C34" s="252" t="s">
        <v>1174</v>
      </c>
      <c r="D34" s="211">
        <v>37</v>
      </c>
      <c r="E34" s="309"/>
      <c r="F34" s="309"/>
      <c r="G34" s="306">
        <f t="shared" si="5"/>
        <v>0</v>
      </c>
      <c r="H34" s="309"/>
      <c r="I34" s="309"/>
      <c r="J34" s="306">
        <f t="shared" si="17"/>
        <v>0</v>
      </c>
      <c r="K34" s="309"/>
      <c r="L34" s="309"/>
      <c r="M34" s="306">
        <f t="shared" si="18"/>
        <v>0</v>
      </c>
      <c r="N34" s="309"/>
      <c r="O34" s="309"/>
      <c r="P34" s="306">
        <f t="shared" si="19"/>
        <v>0</v>
      </c>
      <c r="R34" s="306">
        <f t="shared" si="20"/>
        <v>0</v>
      </c>
    </row>
    <row r="35" spans="1:18" s="745" customFormat="1" ht="12.75" customHeight="1" x14ac:dyDescent="0.2">
      <c r="B35" s="781"/>
      <c r="C35" s="252" t="s">
        <v>1177</v>
      </c>
      <c r="D35" s="211">
        <v>38</v>
      </c>
      <c r="E35" s="269"/>
      <c r="F35" s="309"/>
      <c r="G35" s="306">
        <f t="shared" si="5"/>
        <v>0</v>
      </c>
      <c r="H35" s="309"/>
      <c r="I35" s="309"/>
      <c r="J35" s="306">
        <f t="shared" si="17"/>
        <v>0</v>
      </c>
      <c r="K35" s="309"/>
      <c r="L35" s="309"/>
      <c r="M35" s="306">
        <f t="shared" si="18"/>
        <v>0</v>
      </c>
      <c r="N35" s="309"/>
      <c r="O35" s="309"/>
      <c r="P35" s="306">
        <f t="shared" si="19"/>
        <v>0</v>
      </c>
      <c r="R35" s="306">
        <f t="shared" si="20"/>
        <v>0</v>
      </c>
    </row>
    <row r="36" spans="1:18" s="625" customFormat="1" x14ac:dyDescent="0.2">
      <c r="D36" s="626"/>
      <c r="E36" s="629"/>
      <c r="F36" s="629"/>
      <c r="G36" s="630"/>
      <c r="H36" s="629"/>
      <c r="I36" s="629"/>
      <c r="J36" s="631"/>
      <c r="K36" s="629"/>
      <c r="L36" s="629"/>
      <c r="M36" s="631"/>
      <c r="R36" s="212"/>
    </row>
    <row r="37" spans="1:18" x14ac:dyDescent="0.2">
      <c r="B37" s="274" t="s">
        <v>1693</v>
      </c>
      <c r="C37" s="310"/>
      <c r="D37" s="234">
        <v>49</v>
      </c>
      <c r="E37" s="306">
        <f t="shared" ref="E37:P37" si="21">E10+E19+E28</f>
        <v>0</v>
      </c>
      <c r="F37" s="306">
        <f t="shared" si="21"/>
        <v>0</v>
      </c>
      <c r="G37" s="306">
        <f t="shared" si="21"/>
        <v>0</v>
      </c>
      <c r="H37" s="306">
        <f t="shared" si="21"/>
        <v>0</v>
      </c>
      <c r="I37" s="306">
        <f t="shared" si="21"/>
        <v>0</v>
      </c>
      <c r="J37" s="306">
        <f t="shared" si="21"/>
        <v>0</v>
      </c>
      <c r="K37" s="306">
        <f t="shared" si="21"/>
        <v>0</v>
      </c>
      <c r="L37" s="306">
        <f t="shared" si="21"/>
        <v>0</v>
      </c>
      <c r="M37" s="306">
        <f t="shared" si="21"/>
        <v>0</v>
      </c>
      <c r="N37" s="306">
        <f t="shared" si="21"/>
        <v>0</v>
      </c>
      <c r="O37" s="306">
        <f t="shared" si="21"/>
        <v>0</v>
      </c>
      <c r="P37" s="306">
        <f t="shared" si="21"/>
        <v>0</v>
      </c>
      <c r="R37" s="306">
        <f>G37+J37+M37+P37</f>
        <v>0</v>
      </c>
    </row>
    <row r="38" spans="1:18" s="625" customFormat="1" x14ac:dyDescent="0.2">
      <c r="E38" s="632"/>
      <c r="F38" s="632"/>
      <c r="G38" s="633"/>
      <c r="H38" s="632"/>
      <c r="I38" s="632"/>
      <c r="J38" s="634"/>
      <c r="K38" s="632"/>
      <c r="L38" s="632"/>
      <c r="M38" s="634"/>
      <c r="R38" s="212"/>
    </row>
    <row r="39" spans="1:18" x14ac:dyDescent="0.2">
      <c r="B39" s="250" t="s">
        <v>620</v>
      </c>
      <c r="C39" s="247"/>
      <c r="D39" s="822"/>
      <c r="E39" s="622"/>
      <c r="F39" s="622"/>
      <c r="G39" s="623"/>
      <c r="H39" s="622"/>
      <c r="I39" s="622"/>
      <c r="J39" s="624"/>
      <c r="K39" s="622"/>
      <c r="L39" s="622"/>
      <c r="M39" s="624"/>
      <c r="N39" s="625"/>
      <c r="O39" s="625"/>
      <c r="P39" s="625"/>
    </row>
    <row r="40" spans="1:18" x14ac:dyDescent="0.2">
      <c r="B40" s="729"/>
      <c r="C40" s="247"/>
      <c r="D40" s="822"/>
      <c r="E40" s="635"/>
      <c r="F40" s="635"/>
      <c r="G40" s="636"/>
      <c r="H40" s="635"/>
      <c r="I40" s="635"/>
      <c r="J40" s="637"/>
      <c r="K40" s="635"/>
      <c r="L40" s="635"/>
      <c r="M40" s="637"/>
      <c r="N40" s="625"/>
      <c r="O40" s="625"/>
      <c r="P40" s="625"/>
    </row>
    <row r="41" spans="1:18" x14ac:dyDescent="0.2">
      <c r="B41" s="908" t="s">
        <v>1694</v>
      </c>
      <c r="C41" s="310"/>
      <c r="D41" s="907">
        <v>51</v>
      </c>
      <c r="E41" s="262">
        <f>SUBTOTAL(9,E42:E48)</f>
        <v>0</v>
      </c>
      <c r="F41" s="262">
        <f>SUBTOTAL(9,F42:F48)</f>
        <v>0</v>
      </c>
      <c r="G41" s="262">
        <f>E41-F41</f>
        <v>0</v>
      </c>
      <c r="H41" s="262">
        <f>SUBTOTAL(9,H42:H48)</f>
        <v>0</v>
      </c>
      <c r="I41" s="262">
        <f>SUBTOTAL(9,I42:I48)</f>
        <v>0</v>
      </c>
      <c r="J41" s="306">
        <f>I41-H41</f>
        <v>0</v>
      </c>
      <c r="K41" s="262">
        <f>SUBTOTAL(9,K42:K48)</f>
        <v>0</v>
      </c>
      <c r="L41" s="262">
        <f>SUBTOTAL(9,L42:L48)</f>
        <v>0</v>
      </c>
      <c r="M41" s="306">
        <f>L41-K41</f>
        <v>0</v>
      </c>
      <c r="N41" s="262">
        <f>SUBTOTAL(9,N42:N48)</f>
        <v>0</v>
      </c>
      <c r="O41" s="262">
        <f>SUBTOTAL(9,O42:O48)</f>
        <v>0</v>
      </c>
      <c r="P41" s="306">
        <f>O41-N41</f>
        <v>0</v>
      </c>
      <c r="R41" s="306">
        <f>G41+J41+M41+P41</f>
        <v>0</v>
      </c>
    </row>
    <row r="42" spans="1:18" s="745" customFormat="1" ht="12.75" customHeight="1" x14ac:dyDescent="0.2">
      <c r="A42" s="641"/>
      <c r="B42" s="252"/>
      <c r="C42" s="252" t="s">
        <v>1212</v>
      </c>
      <c r="D42" s="211">
        <v>52</v>
      </c>
      <c r="E42" s="309"/>
      <c r="F42" s="309"/>
      <c r="G42" s="306">
        <f t="shared" ref="G42" si="22">E42-F42</f>
        <v>0</v>
      </c>
      <c r="H42" s="309"/>
      <c r="I42" s="309"/>
      <c r="J42" s="306">
        <f>I42-H42</f>
        <v>0</v>
      </c>
      <c r="K42" s="309"/>
      <c r="L42" s="309"/>
      <c r="M42" s="306">
        <f t="shared" ref="M42:M48" si="23">L42-K42</f>
        <v>0</v>
      </c>
      <c r="N42" s="309"/>
      <c r="O42" s="309"/>
      <c r="P42" s="306">
        <f t="shared" ref="P42:P48" si="24">O42-N42</f>
        <v>0</v>
      </c>
      <c r="R42" s="306">
        <f>G42+J42+M42+P42</f>
        <v>0</v>
      </c>
    </row>
    <row r="43" spans="1:18" s="745" customFormat="1" x14ac:dyDescent="0.2">
      <c r="A43" s="641"/>
      <c r="B43" s="252"/>
      <c r="C43" s="252" t="s">
        <v>1213</v>
      </c>
      <c r="D43" s="211">
        <v>53</v>
      </c>
      <c r="E43" s="309"/>
      <c r="F43" s="309"/>
      <c r="G43" s="306">
        <f t="shared" ref="G43:G48" si="25">E43-F43</f>
        <v>0</v>
      </c>
      <c r="H43" s="309"/>
      <c r="I43" s="309"/>
      <c r="J43" s="306">
        <f t="shared" ref="J43:J48" si="26">I43-H43</f>
        <v>0</v>
      </c>
      <c r="K43" s="309"/>
      <c r="L43" s="309"/>
      <c r="M43" s="306">
        <f t="shared" si="23"/>
        <v>0</v>
      </c>
      <c r="N43" s="309"/>
      <c r="O43" s="309"/>
      <c r="P43" s="306">
        <f t="shared" si="24"/>
        <v>0</v>
      </c>
      <c r="R43" s="306">
        <f t="shared" ref="R43:R66" si="27">G43+J43+M43+P43</f>
        <v>0</v>
      </c>
    </row>
    <row r="44" spans="1:18" s="745" customFormat="1" x14ac:dyDescent="0.2">
      <c r="A44" s="641"/>
      <c r="B44" s="252"/>
      <c r="C44" s="252" t="s">
        <v>1214</v>
      </c>
      <c r="D44" s="211">
        <v>54</v>
      </c>
      <c r="E44" s="309"/>
      <c r="F44" s="309"/>
      <c r="G44" s="306">
        <f t="shared" si="25"/>
        <v>0</v>
      </c>
      <c r="H44" s="309"/>
      <c r="I44" s="309"/>
      <c r="J44" s="306">
        <f t="shared" si="26"/>
        <v>0</v>
      </c>
      <c r="K44" s="309"/>
      <c r="L44" s="309"/>
      <c r="M44" s="306">
        <f t="shared" si="23"/>
        <v>0</v>
      </c>
      <c r="N44" s="309"/>
      <c r="O44" s="309"/>
      <c r="P44" s="306">
        <f t="shared" si="24"/>
        <v>0</v>
      </c>
      <c r="Q44" s="638"/>
      <c r="R44" s="306">
        <f t="shared" si="27"/>
        <v>0</v>
      </c>
    </row>
    <row r="45" spans="1:18" s="745" customFormat="1" ht="12.75" customHeight="1" x14ac:dyDescent="0.2">
      <c r="A45" s="641"/>
      <c r="B45" s="252"/>
      <c r="C45" s="252" t="s">
        <v>1215</v>
      </c>
      <c r="D45" s="211">
        <v>55</v>
      </c>
      <c r="E45" s="309"/>
      <c r="F45" s="309"/>
      <c r="G45" s="306">
        <f t="shared" si="25"/>
        <v>0</v>
      </c>
      <c r="H45" s="309"/>
      <c r="I45" s="309"/>
      <c r="J45" s="306">
        <f t="shared" si="26"/>
        <v>0</v>
      </c>
      <c r="K45" s="309"/>
      <c r="L45" s="309"/>
      <c r="M45" s="306">
        <f t="shared" si="23"/>
        <v>0</v>
      </c>
      <c r="N45" s="309"/>
      <c r="O45" s="309"/>
      <c r="P45" s="306">
        <f t="shared" si="24"/>
        <v>0</v>
      </c>
      <c r="Q45" s="638"/>
      <c r="R45" s="306">
        <f t="shared" si="27"/>
        <v>0</v>
      </c>
    </row>
    <row r="46" spans="1:18" s="745" customFormat="1" x14ac:dyDescent="0.2">
      <c r="A46" s="641"/>
      <c r="B46" s="252"/>
      <c r="C46" s="252" t="s">
        <v>1216</v>
      </c>
      <c r="D46" s="211">
        <v>56</v>
      </c>
      <c r="E46" s="309"/>
      <c r="F46" s="309"/>
      <c r="G46" s="306">
        <f t="shared" si="25"/>
        <v>0</v>
      </c>
      <c r="H46" s="309"/>
      <c r="I46" s="309"/>
      <c r="J46" s="306">
        <f t="shared" si="26"/>
        <v>0</v>
      </c>
      <c r="K46" s="309"/>
      <c r="L46" s="309"/>
      <c r="M46" s="306">
        <f t="shared" si="23"/>
        <v>0</v>
      </c>
      <c r="N46" s="309"/>
      <c r="O46" s="309"/>
      <c r="P46" s="306">
        <f t="shared" si="24"/>
        <v>0</v>
      </c>
      <c r="Q46" s="638"/>
      <c r="R46" s="306">
        <f t="shared" si="27"/>
        <v>0</v>
      </c>
    </row>
    <row r="47" spans="1:18" s="745" customFormat="1" x14ac:dyDescent="0.2">
      <c r="A47" s="641"/>
      <c r="B47" s="252"/>
      <c r="C47" s="252" t="s">
        <v>1174</v>
      </c>
      <c r="D47" s="211">
        <v>57</v>
      </c>
      <c r="E47" s="309"/>
      <c r="F47" s="309"/>
      <c r="G47" s="306">
        <f t="shared" si="25"/>
        <v>0</v>
      </c>
      <c r="H47" s="309"/>
      <c r="I47" s="309"/>
      <c r="J47" s="306">
        <f t="shared" si="26"/>
        <v>0</v>
      </c>
      <c r="K47" s="309"/>
      <c r="L47" s="309"/>
      <c r="M47" s="306">
        <f t="shared" si="23"/>
        <v>0</v>
      </c>
      <c r="N47" s="309"/>
      <c r="O47" s="309"/>
      <c r="P47" s="306">
        <f t="shared" si="24"/>
        <v>0</v>
      </c>
      <c r="Q47" s="638"/>
      <c r="R47" s="306">
        <f t="shared" si="27"/>
        <v>0</v>
      </c>
    </row>
    <row r="48" spans="1:18" s="745" customFormat="1" ht="12.75" customHeight="1" x14ac:dyDescent="0.2">
      <c r="A48" s="641"/>
      <c r="B48" s="252"/>
      <c r="C48" s="252" t="s">
        <v>1177</v>
      </c>
      <c r="D48" s="211">
        <v>58</v>
      </c>
      <c r="E48" s="309"/>
      <c r="F48" s="309"/>
      <c r="G48" s="306">
        <f t="shared" si="25"/>
        <v>0</v>
      </c>
      <c r="H48" s="309"/>
      <c r="I48" s="309"/>
      <c r="J48" s="306">
        <f t="shared" si="26"/>
        <v>0</v>
      </c>
      <c r="K48" s="309"/>
      <c r="L48" s="309"/>
      <c r="M48" s="306">
        <f t="shared" si="23"/>
        <v>0</v>
      </c>
      <c r="N48" s="309"/>
      <c r="O48" s="309"/>
      <c r="P48" s="306">
        <f t="shared" si="24"/>
        <v>0</v>
      </c>
      <c r="Q48" s="638"/>
      <c r="R48" s="306">
        <f t="shared" si="27"/>
        <v>0</v>
      </c>
    </row>
    <row r="49" spans="2:18" s="770" customFormat="1" ht="12.75" customHeight="1" x14ac:dyDescent="0.2">
      <c r="B49" s="237"/>
      <c r="C49" s="823"/>
      <c r="D49" s="311"/>
      <c r="E49" s="212"/>
      <c r="F49" s="212"/>
      <c r="G49" s="212"/>
      <c r="H49" s="212"/>
      <c r="I49" s="212"/>
      <c r="J49" s="212"/>
      <c r="K49" s="212"/>
      <c r="L49" s="212"/>
      <c r="M49" s="212"/>
      <c r="R49" s="212"/>
    </row>
    <row r="50" spans="2:18" x14ac:dyDescent="0.2">
      <c r="B50" s="908" t="s">
        <v>1695</v>
      </c>
      <c r="C50" s="310"/>
      <c r="D50" s="234">
        <v>61</v>
      </c>
      <c r="E50" s="262">
        <f>SUBTOTAL(9,E51:E57)</f>
        <v>0</v>
      </c>
      <c r="F50" s="262">
        <f>SUBTOTAL(9,F51:F57)</f>
        <v>0</v>
      </c>
      <c r="G50" s="262">
        <f>E50-F50</f>
        <v>0</v>
      </c>
      <c r="H50" s="262">
        <f>SUBTOTAL(9,H51:H57)</f>
        <v>0</v>
      </c>
      <c r="I50" s="262">
        <f>SUBTOTAL(9,I51:I57)</f>
        <v>0</v>
      </c>
      <c r="J50" s="306">
        <f>I50-H50</f>
        <v>0</v>
      </c>
      <c r="K50" s="262">
        <f>SUBTOTAL(9,K51:K57)</f>
        <v>0</v>
      </c>
      <c r="L50" s="262">
        <f>SUBTOTAL(9,L51:L57)</f>
        <v>0</v>
      </c>
      <c r="M50" s="306">
        <f>L50-K50</f>
        <v>0</v>
      </c>
      <c r="N50" s="262">
        <f>SUBTOTAL(9,N51:N57)</f>
        <v>0</v>
      </c>
      <c r="O50" s="262">
        <f>SUBTOTAL(9,O51:O57)</f>
        <v>0</v>
      </c>
      <c r="P50" s="306">
        <f>O50-N50</f>
        <v>0</v>
      </c>
      <c r="R50" s="306">
        <f>G50+J50+M50+P50</f>
        <v>0</v>
      </c>
    </row>
    <row r="51" spans="2:18" s="745" customFormat="1" ht="12.75" customHeight="1" x14ac:dyDescent="0.2">
      <c r="B51" s="781"/>
      <c r="C51" s="252" t="s">
        <v>1212</v>
      </c>
      <c r="D51" s="211">
        <v>62</v>
      </c>
      <c r="E51" s="309"/>
      <c r="F51" s="309"/>
      <c r="G51" s="306">
        <f t="shared" ref="G51" si="28">E51-F51</f>
        <v>0</v>
      </c>
      <c r="H51" s="309"/>
      <c r="I51" s="309"/>
      <c r="J51" s="306">
        <f>I51-H51</f>
        <v>0</v>
      </c>
      <c r="K51" s="309"/>
      <c r="L51" s="309"/>
      <c r="M51" s="306">
        <f t="shared" ref="M51:M57" si="29">L51-K51</f>
        <v>0</v>
      </c>
      <c r="N51" s="309"/>
      <c r="O51" s="309"/>
      <c r="P51" s="306">
        <f t="shared" ref="P51:P57" si="30">O51-N51</f>
        <v>0</v>
      </c>
      <c r="R51" s="306">
        <f t="shared" ref="R51" si="31">G51+J51+M51+P51</f>
        <v>0</v>
      </c>
    </row>
    <row r="52" spans="2:18" s="745" customFormat="1" x14ac:dyDescent="0.2">
      <c r="B52" s="781"/>
      <c r="C52" s="252" t="s">
        <v>1213</v>
      </c>
      <c r="D52" s="211">
        <v>63</v>
      </c>
      <c r="E52" s="309"/>
      <c r="F52" s="309"/>
      <c r="G52" s="306">
        <f t="shared" ref="G52:G57" si="32">E52-F52</f>
        <v>0</v>
      </c>
      <c r="H52" s="309"/>
      <c r="I52" s="309"/>
      <c r="J52" s="306">
        <f t="shared" ref="J52:J57" si="33">I52-H52</f>
        <v>0</v>
      </c>
      <c r="K52" s="309"/>
      <c r="L52" s="309"/>
      <c r="M52" s="306">
        <f t="shared" si="29"/>
        <v>0</v>
      </c>
      <c r="N52" s="309"/>
      <c r="O52" s="309"/>
      <c r="P52" s="306">
        <f t="shared" si="30"/>
        <v>0</v>
      </c>
      <c r="R52" s="306">
        <f t="shared" si="27"/>
        <v>0</v>
      </c>
    </row>
    <row r="53" spans="2:18" s="745" customFormat="1" x14ac:dyDescent="0.2">
      <c r="B53" s="781"/>
      <c r="C53" s="252" t="s">
        <v>1214</v>
      </c>
      <c r="D53" s="211">
        <v>64</v>
      </c>
      <c r="E53" s="309"/>
      <c r="F53" s="309"/>
      <c r="G53" s="306">
        <f t="shared" si="32"/>
        <v>0</v>
      </c>
      <c r="H53" s="309"/>
      <c r="I53" s="309"/>
      <c r="J53" s="306">
        <f t="shared" si="33"/>
        <v>0</v>
      </c>
      <c r="K53" s="309"/>
      <c r="L53" s="309"/>
      <c r="M53" s="306">
        <f t="shared" si="29"/>
        <v>0</v>
      </c>
      <c r="N53" s="309"/>
      <c r="O53" s="309"/>
      <c r="P53" s="306">
        <f t="shared" si="30"/>
        <v>0</v>
      </c>
      <c r="R53" s="306">
        <f t="shared" si="27"/>
        <v>0</v>
      </c>
    </row>
    <row r="54" spans="2:18" s="745" customFormat="1" ht="12.75" customHeight="1" x14ac:dyDescent="0.2">
      <c r="B54" s="781"/>
      <c r="C54" s="252" t="s">
        <v>1215</v>
      </c>
      <c r="D54" s="211">
        <v>65</v>
      </c>
      <c r="E54" s="309"/>
      <c r="F54" s="309"/>
      <c r="G54" s="306">
        <f t="shared" si="32"/>
        <v>0</v>
      </c>
      <c r="H54" s="309"/>
      <c r="I54" s="309"/>
      <c r="J54" s="306">
        <f t="shared" si="33"/>
        <v>0</v>
      </c>
      <c r="K54" s="309"/>
      <c r="L54" s="309"/>
      <c r="M54" s="306">
        <f t="shared" si="29"/>
        <v>0</v>
      </c>
      <c r="N54" s="309"/>
      <c r="O54" s="309"/>
      <c r="P54" s="306">
        <f t="shared" si="30"/>
        <v>0</v>
      </c>
      <c r="R54" s="306">
        <f t="shared" si="27"/>
        <v>0</v>
      </c>
    </row>
    <row r="55" spans="2:18" s="745" customFormat="1" x14ac:dyDescent="0.2">
      <c r="B55" s="781"/>
      <c r="C55" s="252" t="s">
        <v>1216</v>
      </c>
      <c r="D55" s="211">
        <v>66</v>
      </c>
      <c r="E55" s="309"/>
      <c r="F55" s="309"/>
      <c r="G55" s="306">
        <f t="shared" si="32"/>
        <v>0</v>
      </c>
      <c r="H55" s="309"/>
      <c r="I55" s="309"/>
      <c r="J55" s="306">
        <f t="shared" si="33"/>
        <v>0</v>
      </c>
      <c r="K55" s="309"/>
      <c r="L55" s="309"/>
      <c r="M55" s="306">
        <f t="shared" si="29"/>
        <v>0</v>
      </c>
      <c r="N55" s="309"/>
      <c r="O55" s="309"/>
      <c r="P55" s="306">
        <f t="shared" si="30"/>
        <v>0</v>
      </c>
      <c r="R55" s="306">
        <f t="shared" si="27"/>
        <v>0</v>
      </c>
    </row>
    <row r="56" spans="2:18" s="745" customFormat="1" x14ac:dyDescent="0.2">
      <c r="B56" s="781"/>
      <c r="C56" s="252" t="s">
        <v>1174</v>
      </c>
      <c r="D56" s="211">
        <v>67</v>
      </c>
      <c r="E56" s="309"/>
      <c r="F56" s="309"/>
      <c r="G56" s="306">
        <f t="shared" si="32"/>
        <v>0</v>
      </c>
      <c r="H56" s="309"/>
      <c r="I56" s="309"/>
      <c r="J56" s="306">
        <f t="shared" si="33"/>
        <v>0</v>
      </c>
      <c r="K56" s="309"/>
      <c r="L56" s="309"/>
      <c r="M56" s="306">
        <f t="shared" si="29"/>
        <v>0</v>
      </c>
      <c r="N56" s="309"/>
      <c r="O56" s="309"/>
      <c r="P56" s="306">
        <f t="shared" si="30"/>
        <v>0</v>
      </c>
      <c r="R56" s="306">
        <f t="shared" si="27"/>
        <v>0</v>
      </c>
    </row>
    <row r="57" spans="2:18" s="745" customFormat="1" ht="12.75" customHeight="1" x14ac:dyDescent="0.2">
      <c r="B57" s="781"/>
      <c r="C57" s="252" t="s">
        <v>1177</v>
      </c>
      <c r="D57" s="211">
        <v>68</v>
      </c>
      <c r="E57" s="309"/>
      <c r="F57" s="309"/>
      <c r="G57" s="306">
        <f t="shared" si="32"/>
        <v>0</v>
      </c>
      <c r="H57" s="309"/>
      <c r="I57" s="309"/>
      <c r="J57" s="306">
        <f t="shared" si="33"/>
        <v>0</v>
      </c>
      <c r="K57" s="309"/>
      <c r="L57" s="309"/>
      <c r="M57" s="306">
        <f t="shared" si="29"/>
        <v>0</v>
      </c>
      <c r="N57" s="309"/>
      <c r="O57" s="309"/>
      <c r="P57" s="306">
        <f t="shared" si="30"/>
        <v>0</v>
      </c>
      <c r="R57" s="306">
        <f t="shared" si="27"/>
        <v>0</v>
      </c>
    </row>
    <row r="58" spans="2:18" s="770" customFormat="1" ht="12.75" customHeight="1" x14ac:dyDescent="0.2">
      <c r="B58" s="237"/>
      <c r="C58" s="823"/>
      <c r="D58" s="311"/>
      <c r="E58" s="212"/>
      <c r="F58" s="212"/>
      <c r="G58" s="212"/>
      <c r="H58" s="212"/>
      <c r="I58" s="212"/>
      <c r="J58" s="212"/>
      <c r="K58" s="212"/>
      <c r="L58" s="212"/>
      <c r="M58" s="212"/>
      <c r="R58" s="212"/>
    </row>
    <row r="59" spans="2:18" x14ac:dyDescent="0.2">
      <c r="B59" s="908" t="s">
        <v>1696</v>
      </c>
      <c r="C59" s="310"/>
      <c r="D59" s="234">
        <v>71</v>
      </c>
      <c r="E59" s="262">
        <f>SUBTOTAL(9,E60:E66)</f>
        <v>0</v>
      </c>
      <c r="F59" s="262">
        <f>SUBTOTAL(9,F60:F66)</f>
        <v>0</v>
      </c>
      <c r="G59" s="262">
        <f>E59-F59</f>
        <v>0</v>
      </c>
      <c r="H59" s="262">
        <f>SUBTOTAL(9,H60:H66)</f>
        <v>0</v>
      </c>
      <c r="I59" s="262">
        <f>SUBTOTAL(9,I60:I66)</f>
        <v>0</v>
      </c>
      <c r="J59" s="306">
        <f>I59-H59</f>
        <v>0</v>
      </c>
      <c r="K59" s="262">
        <f>SUBTOTAL(9,K60:K66)</f>
        <v>0</v>
      </c>
      <c r="L59" s="262">
        <f>SUBTOTAL(9,L60:L66)</f>
        <v>0</v>
      </c>
      <c r="M59" s="306">
        <f>L59-K59</f>
        <v>0</v>
      </c>
      <c r="N59" s="262">
        <f>SUBTOTAL(9,N60:N66)</f>
        <v>0</v>
      </c>
      <c r="O59" s="262">
        <f>SUBTOTAL(9,O60:O66)</f>
        <v>0</v>
      </c>
      <c r="P59" s="306">
        <f>O59-N59</f>
        <v>0</v>
      </c>
      <c r="R59" s="306">
        <f>G59+J59+M59+P59</f>
        <v>0</v>
      </c>
    </row>
    <row r="60" spans="2:18" s="745" customFormat="1" ht="12.75" customHeight="1" x14ac:dyDescent="0.2">
      <c r="B60" s="781"/>
      <c r="C60" s="252" t="s">
        <v>1212</v>
      </c>
      <c r="D60" s="211">
        <v>72</v>
      </c>
      <c r="E60" s="309"/>
      <c r="F60" s="309"/>
      <c r="G60" s="306">
        <f t="shared" ref="G60" si="34">E60-F60</f>
        <v>0</v>
      </c>
      <c r="H60" s="309"/>
      <c r="I60" s="309"/>
      <c r="J60" s="306">
        <f t="shared" ref="J60:J66" si="35">I60-H60</f>
        <v>0</v>
      </c>
      <c r="K60" s="309"/>
      <c r="L60" s="309"/>
      <c r="M60" s="306">
        <f t="shared" ref="M60:M66" si="36">L60-K60</f>
        <v>0</v>
      </c>
      <c r="N60" s="309"/>
      <c r="O60" s="309"/>
      <c r="P60" s="306">
        <f t="shared" ref="P60:P66" si="37">O60-N60</f>
        <v>0</v>
      </c>
      <c r="R60" s="306">
        <f t="shared" ref="R60" si="38">G60+J60+M60+P60</f>
        <v>0</v>
      </c>
    </row>
    <row r="61" spans="2:18" s="745" customFormat="1" x14ac:dyDescent="0.2">
      <c r="B61" s="781"/>
      <c r="C61" s="252" t="s">
        <v>1213</v>
      </c>
      <c r="D61" s="211">
        <v>73</v>
      </c>
      <c r="E61" s="309"/>
      <c r="F61" s="309"/>
      <c r="G61" s="306">
        <f t="shared" ref="G61:G66" si="39">E61-F61</f>
        <v>0</v>
      </c>
      <c r="H61" s="309"/>
      <c r="I61" s="309"/>
      <c r="J61" s="306">
        <f t="shared" si="35"/>
        <v>0</v>
      </c>
      <c r="K61" s="309"/>
      <c r="L61" s="309"/>
      <c r="M61" s="306">
        <f t="shared" si="36"/>
        <v>0</v>
      </c>
      <c r="N61" s="309"/>
      <c r="O61" s="309"/>
      <c r="P61" s="306">
        <f t="shared" si="37"/>
        <v>0</v>
      </c>
      <c r="R61" s="306">
        <f t="shared" si="27"/>
        <v>0</v>
      </c>
    </row>
    <row r="62" spans="2:18" s="745" customFormat="1" x14ac:dyDescent="0.2">
      <c r="B62" s="781"/>
      <c r="C62" s="252" t="s">
        <v>1214</v>
      </c>
      <c r="D62" s="211">
        <v>74</v>
      </c>
      <c r="E62" s="309"/>
      <c r="F62" s="309"/>
      <c r="G62" s="306">
        <f t="shared" si="39"/>
        <v>0</v>
      </c>
      <c r="H62" s="309"/>
      <c r="I62" s="309"/>
      <c r="J62" s="306">
        <f t="shared" si="35"/>
        <v>0</v>
      </c>
      <c r="K62" s="309"/>
      <c r="L62" s="309"/>
      <c r="M62" s="306">
        <f t="shared" si="36"/>
        <v>0</v>
      </c>
      <c r="N62" s="309"/>
      <c r="O62" s="309"/>
      <c r="P62" s="306">
        <f t="shared" si="37"/>
        <v>0</v>
      </c>
      <c r="R62" s="306">
        <f t="shared" si="27"/>
        <v>0</v>
      </c>
    </row>
    <row r="63" spans="2:18" s="745" customFormat="1" ht="12.75" customHeight="1" x14ac:dyDescent="0.2">
      <c r="B63" s="781"/>
      <c r="C63" s="252" t="s">
        <v>1215</v>
      </c>
      <c r="D63" s="211">
        <v>75</v>
      </c>
      <c r="E63" s="309"/>
      <c r="F63" s="309"/>
      <c r="G63" s="306">
        <f t="shared" si="39"/>
        <v>0</v>
      </c>
      <c r="H63" s="309"/>
      <c r="I63" s="309"/>
      <c r="J63" s="306">
        <f t="shared" si="35"/>
        <v>0</v>
      </c>
      <c r="K63" s="309"/>
      <c r="L63" s="309"/>
      <c r="M63" s="306">
        <f t="shared" si="36"/>
        <v>0</v>
      </c>
      <c r="N63" s="309"/>
      <c r="O63" s="309"/>
      <c r="P63" s="306">
        <f t="shared" si="37"/>
        <v>0</v>
      </c>
      <c r="R63" s="306">
        <f t="shared" si="27"/>
        <v>0</v>
      </c>
    </row>
    <row r="64" spans="2:18" s="745" customFormat="1" x14ac:dyDescent="0.2">
      <c r="B64" s="781"/>
      <c r="C64" s="252" t="s">
        <v>1216</v>
      </c>
      <c r="D64" s="211">
        <v>76</v>
      </c>
      <c r="E64" s="309"/>
      <c r="F64" s="309"/>
      <c r="G64" s="306">
        <f t="shared" si="39"/>
        <v>0</v>
      </c>
      <c r="H64" s="309"/>
      <c r="I64" s="309"/>
      <c r="J64" s="306">
        <f t="shared" si="35"/>
        <v>0</v>
      </c>
      <c r="K64" s="309"/>
      <c r="L64" s="309"/>
      <c r="M64" s="306">
        <f t="shared" si="36"/>
        <v>0</v>
      </c>
      <c r="N64" s="309"/>
      <c r="O64" s="309"/>
      <c r="P64" s="306">
        <f t="shared" si="37"/>
        <v>0</v>
      </c>
      <c r="R64" s="306">
        <f t="shared" si="27"/>
        <v>0</v>
      </c>
    </row>
    <row r="65" spans="2:18" s="745" customFormat="1" x14ac:dyDescent="0.2">
      <c r="B65" s="781"/>
      <c r="C65" s="252" t="s">
        <v>1174</v>
      </c>
      <c r="D65" s="211">
        <v>77</v>
      </c>
      <c r="E65" s="309"/>
      <c r="F65" s="309"/>
      <c r="G65" s="306">
        <f t="shared" si="39"/>
        <v>0</v>
      </c>
      <c r="H65" s="309"/>
      <c r="I65" s="309"/>
      <c r="J65" s="306">
        <f t="shared" si="35"/>
        <v>0</v>
      </c>
      <c r="K65" s="309"/>
      <c r="L65" s="309"/>
      <c r="M65" s="306">
        <f t="shared" si="36"/>
        <v>0</v>
      </c>
      <c r="N65" s="309"/>
      <c r="O65" s="309"/>
      <c r="P65" s="306">
        <f t="shared" si="37"/>
        <v>0</v>
      </c>
      <c r="R65" s="306">
        <f t="shared" si="27"/>
        <v>0</v>
      </c>
    </row>
    <row r="66" spans="2:18" s="745" customFormat="1" ht="12.75" customHeight="1" x14ac:dyDescent="0.2">
      <c r="B66" s="781"/>
      <c r="C66" s="252" t="s">
        <v>1177</v>
      </c>
      <c r="D66" s="211">
        <v>78</v>
      </c>
      <c r="E66" s="309"/>
      <c r="F66" s="309"/>
      <c r="G66" s="306">
        <f t="shared" si="39"/>
        <v>0</v>
      </c>
      <c r="H66" s="309"/>
      <c r="I66" s="309"/>
      <c r="J66" s="306">
        <f t="shared" si="35"/>
        <v>0</v>
      </c>
      <c r="K66" s="309"/>
      <c r="L66" s="309"/>
      <c r="M66" s="306">
        <f t="shared" si="36"/>
        <v>0</v>
      </c>
      <c r="N66" s="309"/>
      <c r="O66" s="309"/>
      <c r="P66" s="306">
        <f t="shared" si="37"/>
        <v>0</v>
      </c>
      <c r="R66" s="306">
        <f t="shared" si="27"/>
        <v>0</v>
      </c>
    </row>
    <row r="67" spans="2:18" x14ac:dyDescent="0.2">
      <c r="D67" s="191"/>
    </row>
    <row r="68" spans="2:18" x14ac:dyDescent="0.2">
      <c r="B68" s="274" t="s">
        <v>1697</v>
      </c>
      <c r="C68" s="310"/>
      <c r="D68" s="234">
        <v>89</v>
      </c>
      <c r="E68" s="306">
        <f t="shared" ref="E68:P68" si="40">SUM(E41,E50,E59)</f>
        <v>0</v>
      </c>
      <c r="F68" s="306">
        <f t="shared" si="40"/>
        <v>0</v>
      </c>
      <c r="G68" s="306">
        <f t="shared" si="40"/>
        <v>0</v>
      </c>
      <c r="H68" s="306">
        <f t="shared" si="40"/>
        <v>0</v>
      </c>
      <c r="I68" s="306">
        <f t="shared" si="40"/>
        <v>0</v>
      </c>
      <c r="J68" s="306">
        <f t="shared" si="40"/>
        <v>0</v>
      </c>
      <c r="K68" s="306">
        <f t="shared" si="40"/>
        <v>0</v>
      </c>
      <c r="L68" s="306">
        <f t="shared" si="40"/>
        <v>0</v>
      </c>
      <c r="M68" s="306">
        <f t="shared" si="40"/>
        <v>0</v>
      </c>
      <c r="N68" s="306">
        <f t="shared" si="40"/>
        <v>0</v>
      </c>
      <c r="O68" s="306">
        <f t="shared" si="40"/>
        <v>0</v>
      </c>
      <c r="P68" s="306">
        <f t="shared" si="40"/>
        <v>0</v>
      </c>
      <c r="R68" s="306">
        <f>G68+J68+M68+P68</f>
        <v>0</v>
      </c>
    </row>
    <row r="70" spans="2:18" x14ac:dyDescent="0.2">
      <c r="B70" s="250" t="s">
        <v>621</v>
      </c>
      <c r="C70" s="247"/>
      <c r="D70" s="731"/>
    </row>
    <row r="71" spans="2:18" x14ac:dyDescent="0.2">
      <c r="B71" s="729"/>
      <c r="C71" s="247"/>
      <c r="D71" s="731"/>
    </row>
    <row r="72" spans="2:18" x14ac:dyDescent="0.2">
      <c r="B72" s="908" t="s">
        <v>1698</v>
      </c>
      <c r="C72" s="310"/>
      <c r="D72" s="234">
        <v>91</v>
      </c>
      <c r="E72" s="824">
        <f>SUBTOTAL(9,E73:E79)</f>
        <v>0</v>
      </c>
      <c r="F72" s="824">
        <f>SUBTOTAL(9,F73:F79)</f>
        <v>0</v>
      </c>
      <c r="G72" s="824">
        <f>SUBTOTAL(9,G73:G79)</f>
        <v>0</v>
      </c>
      <c r="H72" s="824">
        <f t="shared" ref="H72:P72" si="41">SUBTOTAL(9,H73:H79)</f>
        <v>0</v>
      </c>
      <c r="I72" s="824">
        <f t="shared" si="41"/>
        <v>0</v>
      </c>
      <c r="J72" s="824">
        <f t="shared" si="41"/>
        <v>0</v>
      </c>
      <c r="K72" s="824">
        <f t="shared" si="41"/>
        <v>0</v>
      </c>
      <c r="L72" s="824">
        <f t="shared" si="41"/>
        <v>0</v>
      </c>
      <c r="M72" s="824">
        <f t="shared" si="41"/>
        <v>0</v>
      </c>
      <c r="N72" s="824">
        <f t="shared" si="41"/>
        <v>0</v>
      </c>
      <c r="O72" s="824">
        <f t="shared" si="41"/>
        <v>0</v>
      </c>
      <c r="P72" s="824">
        <f t="shared" si="41"/>
        <v>0</v>
      </c>
      <c r="R72" s="306">
        <f>G72+J72+M72+P72</f>
        <v>0</v>
      </c>
    </row>
    <row r="73" spans="2:18" s="745" customFormat="1" ht="12.75" customHeight="1" x14ac:dyDescent="0.2">
      <c r="B73" s="781"/>
      <c r="C73" s="252" t="s">
        <v>1212</v>
      </c>
      <c r="D73" s="211">
        <v>92</v>
      </c>
      <c r="E73" s="824">
        <f>E11+E42</f>
        <v>0</v>
      </c>
      <c r="F73" s="824">
        <f>F11+F42</f>
        <v>0</v>
      </c>
      <c r="G73" s="824">
        <f>G11+G42</f>
        <v>0</v>
      </c>
      <c r="H73" s="824">
        <f t="shared" ref="H73:P73" si="42">H11+H42</f>
        <v>0</v>
      </c>
      <c r="I73" s="824">
        <f t="shared" si="42"/>
        <v>0</v>
      </c>
      <c r="J73" s="824">
        <f t="shared" si="42"/>
        <v>0</v>
      </c>
      <c r="K73" s="824">
        <f t="shared" si="42"/>
        <v>0</v>
      </c>
      <c r="L73" s="824">
        <f t="shared" si="42"/>
        <v>0</v>
      </c>
      <c r="M73" s="824">
        <f t="shared" si="42"/>
        <v>0</v>
      </c>
      <c r="N73" s="824">
        <f t="shared" si="42"/>
        <v>0</v>
      </c>
      <c r="O73" s="824">
        <f t="shared" si="42"/>
        <v>0</v>
      </c>
      <c r="P73" s="824">
        <f t="shared" si="42"/>
        <v>0</v>
      </c>
      <c r="R73" s="306">
        <f t="shared" ref="R73" si="43">G73+J73+M73+P73</f>
        <v>0</v>
      </c>
    </row>
    <row r="74" spans="2:18" s="745" customFormat="1" x14ac:dyDescent="0.2">
      <c r="B74" s="781"/>
      <c r="C74" s="252" t="s">
        <v>1213</v>
      </c>
      <c r="D74" s="211">
        <v>93</v>
      </c>
      <c r="E74" s="824">
        <f t="shared" ref="E74:P74" si="44">E12+E43</f>
        <v>0</v>
      </c>
      <c r="F74" s="824">
        <f t="shared" si="44"/>
        <v>0</v>
      </c>
      <c r="G74" s="824">
        <f t="shared" si="44"/>
        <v>0</v>
      </c>
      <c r="H74" s="824">
        <f t="shared" si="44"/>
        <v>0</v>
      </c>
      <c r="I74" s="824">
        <f t="shared" si="44"/>
        <v>0</v>
      </c>
      <c r="J74" s="824">
        <f t="shared" si="44"/>
        <v>0</v>
      </c>
      <c r="K74" s="824">
        <f t="shared" si="44"/>
        <v>0</v>
      </c>
      <c r="L74" s="824">
        <f t="shared" si="44"/>
        <v>0</v>
      </c>
      <c r="M74" s="824">
        <f t="shared" si="44"/>
        <v>0</v>
      </c>
      <c r="N74" s="824">
        <f t="shared" si="44"/>
        <v>0</v>
      </c>
      <c r="O74" s="824">
        <f t="shared" si="44"/>
        <v>0</v>
      </c>
      <c r="P74" s="824">
        <f t="shared" si="44"/>
        <v>0</v>
      </c>
      <c r="R74" s="306">
        <f t="shared" ref="R74:R97" si="45">G74+J74+M74+P74</f>
        <v>0</v>
      </c>
    </row>
    <row r="75" spans="2:18" s="745" customFormat="1" x14ac:dyDescent="0.2">
      <c r="B75" s="781"/>
      <c r="C75" s="252" t="s">
        <v>1214</v>
      </c>
      <c r="D75" s="211">
        <v>94</v>
      </c>
      <c r="E75" s="824">
        <f t="shared" ref="E75:P75" si="46">E13+E44</f>
        <v>0</v>
      </c>
      <c r="F75" s="824">
        <f t="shared" si="46"/>
        <v>0</v>
      </c>
      <c r="G75" s="824">
        <f t="shared" si="46"/>
        <v>0</v>
      </c>
      <c r="H75" s="824">
        <f t="shared" si="46"/>
        <v>0</v>
      </c>
      <c r="I75" s="824">
        <f t="shared" si="46"/>
        <v>0</v>
      </c>
      <c r="J75" s="824">
        <f t="shared" si="46"/>
        <v>0</v>
      </c>
      <c r="K75" s="824">
        <f t="shared" si="46"/>
        <v>0</v>
      </c>
      <c r="L75" s="824">
        <f t="shared" si="46"/>
        <v>0</v>
      </c>
      <c r="M75" s="824">
        <f t="shared" si="46"/>
        <v>0</v>
      </c>
      <c r="N75" s="824">
        <f t="shared" si="46"/>
        <v>0</v>
      </c>
      <c r="O75" s="824">
        <f t="shared" si="46"/>
        <v>0</v>
      </c>
      <c r="P75" s="824">
        <f t="shared" si="46"/>
        <v>0</v>
      </c>
      <c r="R75" s="306">
        <f t="shared" si="45"/>
        <v>0</v>
      </c>
    </row>
    <row r="76" spans="2:18" s="745" customFormat="1" ht="12.75" customHeight="1" x14ac:dyDescent="0.2">
      <c r="B76" s="781"/>
      <c r="C76" s="252" t="s">
        <v>1215</v>
      </c>
      <c r="D76" s="211">
        <v>95</v>
      </c>
      <c r="E76" s="824">
        <f t="shared" ref="E76:P76" si="47">E14+E45</f>
        <v>0</v>
      </c>
      <c r="F76" s="824">
        <f t="shared" si="47"/>
        <v>0</v>
      </c>
      <c r="G76" s="824">
        <f t="shared" si="47"/>
        <v>0</v>
      </c>
      <c r="H76" s="824">
        <f t="shared" si="47"/>
        <v>0</v>
      </c>
      <c r="I76" s="824">
        <f t="shared" si="47"/>
        <v>0</v>
      </c>
      <c r="J76" s="824">
        <f t="shared" si="47"/>
        <v>0</v>
      </c>
      <c r="K76" s="824">
        <f t="shared" si="47"/>
        <v>0</v>
      </c>
      <c r="L76" s="824">
        <f t="shared" si="47"/>
        <v>0</v>
      </c>
      <c r="M76" s="824">
        <f t="shared" si="47"/>
        <v>0</v>
      </c>
      <c r="N76" s="824">
        <f t="shared" si="47"/>
        <v>0</v>
      </c>
      <c r="O76" s="824">
        <f t="shared" si="47"/>
        <v>0</v>
      </c>
      <c r="P76" s="824">
        <f t="shared" si="47"/>
        <v>0</v>
      </c>
      <c r="R76" s="306">
        <f t="shared" si="45"/>
        <v>0</v>
      </c>
    </row>
    <row r="77" spans="2:18" s="745" customFormat="1" x14ac:dyDescent="0.2">
      <c r="B77" s="781"/>
      <c r="C77" s="252" t="s">
        <v>1216</v>
      </c>
      <c r="D77" s="211">
        <v>96</v>
      </c>
      <c r="E77" s="824">
        <f t="shared" ref="E77:P77" si="48">E15+E46</f>
        <v>0</v>
      </c>
      <c r="F77" s="824">
        <f t="shared" si="48"/>
        <v>0</v>
      </c>
      <c r="G77" s="824">
        <f t="shared" si="48"/>
        <v>0</v>
      </c>
      <c r="H77" s="824">
        <f t="shared" si="48"/>
        <v>0</v>
      </c>
      <c r="I77" s="824">
        <f t="shared" si="48"/>
        <v>0</v>
      </c>
      <c r="J77" s="824">
        <f t="shared" si="48"/>
        <v>0</v>
      </c>
      <c r="K77" s="824">
        <f t="shared" si="48"/>
        <v>0</v>
      </c>
      <c r="L77" s="824">
        <f t="shared" si="48"/>
        <v>0</v>
      </c>
      <c r="M77" s="824">
        <f t="shared" si="48"/>
        <v>0</v>
      </c>
      <c r="N77" s="824">
        <f t="shared" si="48"/>
        <v>0</v>
      </c>
      <c r="O77" s="824">
        <f t="shared" si="48"/>
        <v>0</v>
      </c>
      <c r="P77" s="824">
        <f t="shared" si="48"/>
        <v>0</v>
      </c>
      <c r="R77" s="306">
        <f t="shared" si="45"/>
        <v>0</v>
      </c>
    </row>
    <row r="78" spans="2:18" s="745" customFormat="1" x14ac:dyDescent="0.2">
      <c r="B78" s="781"/>
      <c r="C78" s="252" t="s">
        <v>1174</v>
      </c>
      <c r="D78" s="211">
        <v>97</v>
      </c>
      <c r="E78" s="824">
        <f t="shared" ref="E78:P78" si="49">E16+E47</f>
        <v>0</v>
      </c>
      <c r="F78" s="824">
        <f t="shared" si="49"/>
        <v>0</v>
      </c>
      <c r="G78" s="824">
        <f t="shared" si="49"/>
        <v>0</v>
      </c>
      <c r="H78" s="824">
        <f t="shared" si="49"/>
        <v>0</v>
      </c>
      <c r="I78" s="824">
        <f t="shared" si="49"/>
        <v>0</v>
      </c>
      <c r="J78" s="824">
        <f t="shared" si="49"/>
        <v>0</v>
      </c>
      <c r="K78" s="824">
        <f t="shared" si="49"/>
        <v>0</v>
      </c>
      <c r="L78" s="824">
        <f t="shared" si="49"/>
        <v>0</v>
      </c>
      <c r="M78" s="824">
        <f t="shared" si="49"/>
        <v>0</v>
      </c>
      <c r="N78" s="824">
        <f t="shared" si="49"/>
        <v>0</v>
      </c>
      <c r="O78" s="824">
        <f t="shared" si="49"/>
        <v>0</v>
      </c>
      <c r="P78" s="824">
        <f t="shared" si="49"/>
        <v>0</v>
      </c>
      <c r="R78" s="306">
        <f t="shared" si="45"/>
        <v>0</v>
      </c>
    </row>
    <row r="79" spans="2:18" s="745" customFormat="1" ht="12.75" customHeight="1" x14ac:dyDescent="0.2">
      <c r="B79" s="781"/>
      <c r="C79" s="252" t="s">
        <v>1177</v>
      </c>
      <c r="D79" s="211">
        <v>98</v>
      </c>
      <c r="E79" s="824">
        <f t="shared" ref="E79:P79" si="50">E17+E48</f>
        <v>0</v>
      </c>
      <c r="F79" s="824">
        <f t="shared" si="50"/>
        <v>0</v>
      </c>
      <c r="G79" s="824">
        <f t="shared" si="50"/>
        <v>0</v>
      </c>
      <c r="H79" s="824">
        <f t="shared" si="50"/>
        <v>0</v>
      </c>
      <c r="I79" s="824">
        <f t="shared" si="50"/>
        <v>0</v>
      </c>
      <c r="J79" s="824">
        <f t="shared" si="50"/>
        <v>0</v>
      </c>
      <c r="K79" s="824">
        <f t="shared" si="50"/>
        <v>0</v>
      </c>
      <c r="L79" s="824">
        <f t="shared" si="50"/>
        <v>0</v>
      </c>
      <c r="M79" s="824">
        <f t="shared" si="50"/>
        <v>0</v>
      </c>
      <c r="N79" s="824">
        <f t="shared" si="50"/>
        <v>0</v>
      </c>
      <c r="O79" s="824">
        <f t="shared" si="50"/>
        <v>0</v>
      </c>
      <c r="P79" s="824">
        <f t="shared" si="50"/>
        <v>0</v>
      </c>
      <c r="R79" s="306">
        <f t="shared" si="45"/>
        <v>0</v>
      </c>
    </row>
    <row r="80" spans="2:18" s="820" customFormat="1" ht="12.75" customHeight="1" x14ac:dyDescent="0.2">
      <c r="B80" s="625"/>
      <c r="C80" s="821"/>
      <c r="D80" s="628"/>
      <c r="E80" s="630"/>
      <c r="F80" s="630"/>
      <c r="G80" s="630"/>
      <c r="H80" s="630"/>
      <c r="I80" s="630"/>
      <c r="J80" s="630"/>
      <c r="K80" s="630"/>
      <c r="L80" s="630"/>
      <c r="M80" s="630"/>
      <c r="N80" s="630"/>
      <c r="O80" s="630"/>
      <c r="P80" s="630"/>
      <c r="R80" s="212"/>
    </row>
    <row r="81" spans="2:18" x14ac:dyDescent="0.2">
      <c r="B81" s="908" t="s">
        <v>1699</v>
      </c>
      <c r="C81" s="310"/>
      <c r="D81" s="234">
        <v>101</v>
      </c>
      <c r="E81" s="824">
        <f t="shared" ref="E81:P81" si="51">SUBTOTAL(9,E82:E88)</f>
        <v>0</v>
      </c>
      <c r="F81" s="824">
        <f t="shared" si="51"/>
        <v>0</v>
      </c>
      <c r="G81" s="824">
        <f t="shared" si="51"/>
        <v>0</v>
      </c>
      <c r="H81" s="824">
        <f t="shared" si="51"/>
        <v>0</v>
      </c>
      <c r="I81" s="824">
        <f t="shared" si="51"/>
        <v>0</v>
      </c>
      <c r="J81" s="824">
        <f t="shared" si="51"/>
        <v>0</v>
      </c>
      <c r="K81" s="824">
        <f t="shared" si="51"/>
        <v>0</v>
      </c>
      <c r="L81" s="824">
        <f t="shared" si="51"/>
        <v>0</v>
      </c>
      <c r="M81" s="824">
        <f t="shared" si="51"/>
        <v>0</v>
      </c>
      <c r="N81" s="824">
        <f t="shared" si="51"/>
        <v>0</v>
      </c>
      <c r="O81" s="824">
        <f t="shared" si="51"/>
        <v>0</v>
      </c>
      <c r="P81" s="824">
        <f t="shared" si="51"/>
        <v>0</v>
      </c>
      <c r="R81" s="306">
        <f>G81+J81+M81+P81</f>
        <v>0</v>
      </c>
    </row>
    <row r="82" spans="2:18" s="745" customFormat="1" ht="12.75" customHeight="1" x14ac:dyDescent="0.2">
      <c r="B82" s="781"/>
      <c r="C82" s="252" t="s">
        <v>1212</v>
      </c>
      <c r="D82" s="211">
        <v>102</v>
      </c>
      <c r="E82" s="824">
        <f t="shared" ref="E82:P82" si="52">E20+E51</f>
        <v>0</v>
      </c>
      <c r="F82" s="824">
        <f t="shared" si="52"/>
        <v>0</v>
      </c>
      <c r="G82" s="824">
        <f t="shared" si="52"/>
        <v>0</v>
      </c>
      <c r="H82" s="824">
        <f t="shared" si="52"/>
        <v>0</v>
      </c>
      <c r="I82" s="824">
        <f t="shared" si="52"/>
        <v>0</v>
      </c>
      <c r="J82" s="824">
        <f t="shared" si="52"/>
        <v>0</v>
      </c>
      <c r="K82" s="824">
        <f t="shared" si="52"/>
        <v>0</v>
      </c>
      <c r="L82" s="824">
        <f t="shared" si="52"/>
        <v>0</v>
      </c>
      <c r="M82" s="824">
        <f t="shared" si="52"/>
        <v>0</v>
      </c>
      <c r="N82" s="824">
        <f t="shared" si="52"/>
        <v>0</v>
      </c>
      <c r="O82" s="824">
        <f t="shared" si="52"/>
        <v>0</v>
      </c>
      <c r="P82" s="824">
        <f t="shared" si="52"/>
        <v>0</v>
      </c>
      <c r="R82" s="306">
        <f t="shared" ref="R82" si="53">G82+J82+M82+P82</f>
        <v>0</v>
      </c>
    </row>
    <row r="83" spans="2:18" s="745" customFormat="1" x14ac:dyDescent="0.2">
      <c r="B83" s="781"/>
      <c r="C83" s="252" t="s">
        <v>1213</v>
      </c>
      <c r="D83" s="211">
        <v>103</v>
      </c>
      <c r="E83" s="824">
        <f t="shared" ref="E83:P83" si="54">E21+E52</f>
        <v>0</v>
      </c>
      <c r="F83" s="824">
        <f t="shared" si="54"/>
        <v>0</v>
      </c>
      <c r="G83" s="824">
        <f t="shared" si="54"/>
        <v>0</v>
      </c>
      <c r="H83" s="824">
        <f t="shared" si="54"/>
        <v>0</v>
      </c>
      <c r="I83" s="824">
        <f t="shared" si="54"/>
        <v>0</v>
      </c>
      <c r="J83" s="824">
        <f t="shared" si="54"/>
        <v>0</v>
      </c>
      <c r="K83" s="824">
        <f t="shared" si="54"/>
        <v>0</v>
      </c>
      <c r="L83" s="824">
        <f t="shared" si="54"/>
        <v>0</v>
      </c>
      <c r="M83" s="824">
        <f t="shared" si="54"/>
        <v>0</v>
      </c>
      <c r="N83" s="824">
        <f t="shared" si="54"/>
        <v>0</v>
      </c>
      <c r="O83" s="824">
        <f t="shared" si="54"/>
        <v>0</v>
      </c>
      <c r="P83" s="824">
        <f t="shared" si="54"/>
        <v>0</v>
      </c>
      <c r="R83" s="306">
        <f t="shared" si="45"/>
        <v>0</v>
      </c>
    </row>
    <row r="84" spans="2:18" s="745" customFormat="1" x14ac:dyDescent="0.2">
      <c r="B84" s="781"/>
      <c r="C84" s="252" t="s">
        <v>1214</v>
      </c>
      <c r="D84" s="211">
        <v>104</v>
      </c>
      <c r="E84" s="824">
        <f t="shared" ref="E84:P84" si="55">E22+E53</f>
        <v>0</v>
      </c>
      <c r="F84" s="824">
        <f t="shared" si="55"/>
        <v>0</v>
      </c>
      <c r="G84" s="824">
        <f t="shared" si="55"/>
        <v>0</v>
      </c>
      <c r="H84" s="824">
        <f t="shared" si="55"/>
        <v>0</v>
      </c>
      <c r="I84" s="824">
        <f t="shared" si="55"/>
        <v>0</v>
      </c>
      <c r="J84" s="824">
        <f t="shared" si="55"/>
        <v>0</v>
      </c>
      <c r="K84" s="824">
        <f t="shared" si="55"/>
        <v>0</v>
      </c>
      <c r="L84" s="824">
        <f t="shared" si="55"/>
        <v>0</v>
      </c>
      <c r="M84" s="824">
        <f t="shared" si="55"/>
        <v>0</v>
      </c>
      <c r="N84" s="824">
        <f t="shared" si="55"/>
        <v>0</v>
      </c>
      <c r="O84" s="824">
        <f t="shared" si="55"/>
        <v>0</v>
      </c>
      <c r="P84" s="824">
        <f t="shared" si="55"/>
        <v>0</v>
      </c>
      <c r="R84" s="306">
        <f t="shared" si="45"/>
        <v>0</v>
      </c>
    </row>
    <row r="85" spans="2:18" s="745" customFormat="1" ht="12.75" customHeight="1" x14ac:dyDescent="0.2">
      <c r="B85" s="781"/>
      <c r="C85" s="252" t="s">
        <v>1215</v>
      </c>
      <c r="D85" s="211">
        <v>105</v>
      </c>
      <c r="E85" s="824">
        <f t="shared" ref="E85:P85" si="56">E23+E54</f>
        <v>0</v>
      </c>
      <c r="F85" s="824">
        <f t="shared" si="56"/>
        <v>0</v>
      </c>
      <c r="G85" s="824">
        <f t="shared" si="56"/>
        <v>0</v>
      </c>
      <c r="H85" s="824">
        <f t="shared" si="56"/>
        <v>0</v>
      </c>
      <c r="I85" s="824">
        <f t="shared" si="56"/>
        <v>0</v>
      </c>
      <c r="J85" s="824">
        <f t="shared" si="56"/>
        <v>0</v>
      </c>
      <c r="K85" s="824">
        <f t="shared" si="56"/>
        <v>0</v>
      </c>
      <c r="L85" s="824">
        <f t="shared" si="56"/>
        <v>0</v>
      </c>
      <c r="M85" s="824">
        <f t="shared" si="56"/>
        <v>0</v>
      </c>
      <c r="N85" s="824">
        <f t="shared" si="56"/>
        <v>0</v>
      </c>
      <c r="O85" s="824">
        <f t="shared" si="56"/>
        <v>0</v>
      </c>
      <c r="P85" s="824">
        <f t="shared" si="56"/>
        <v>0</v>
      </c>
      <c r="R85" s="306">
        <f t="shared" si="45"/>
        <v>0</v>
      </c>
    </row>
    <row r="86" spans="2:18" s="745" customFormat="1" x14ac:dyDescent="0.2">
      <c r="B86" s="781"/>
      <c r="C86" s="252" t="s">
        <v>1216</v>
      </c>
      <c r="D86" s="211">
        <v>106</v>
      </c>
      <c r="E86" s="824">
        <f t="shared" ref="E86:P86" si="57">E24+E55</f>
        <v>0</v>
      </c>
      <c r="F86" s="824">
        <f t="shared" si="57"/>
        <v>0</v>
      </c>
      <c r="G86" s="824">
        <f t="shared" si="57"/>
        <v>0</v>
      </c>
      <c r="H86" s="824">
        <f t="shared" si="57"/>
        <v>0</v>
      </c>
      <c r="I86" s="824">
        <f t="shared" si="57"/>
        <v>0</v>
      </c>
      <c r="J86" s="824">
        <f t="shared" si="57"/>
        <v>0</v>
      </c>
      <c r="K86" s="824">
        <f t="shared" si="57"/>
        <v>0</v>
      </c>
      <c r="L86" s="824">
        <f t="shared" si="57"/>
        <v>0</v>
      </c>
      <c r="M86" s="824">
        <f t="shared" si="57"/>
        <v>0</v>
      </c>
      <c r="N86" s="824">
        <f t="shared" si="57"/>
        <v>0</v>
      </c>
      <c r="O86" s="824">
        <f t="shared" si="57"/>
        <v>0</v>
      </c>
      <c r="P86" s="824">
        <f t="shared" si="57"/>
        <v>0</v>
      </c>
      <c r="R86" s="306">
        <f t="shared" si="45"/>
        <v>0</v>
      </c>
    </row>
    <row r="87" spans="2:18" s="745" customFormat="1" x14ac:dyDescent="0.2">
      <c r="B87" s="781"/>
      <c r="C87" s="252" t="s">
        <v>1174</v>
      </c>
      <c r="D87" s="211">
        <v>107</v>
      </c>
      <c r="E87" s="824">
        <f t="shared" ref="E87:P87" si="58">E25+E56</f>
        <v>0</v>
      </c>
      <c r="F87" s="824">
        <f t="shared" si="58"/>
        <v>0</v>
      </c>
      <c r="G87" s="824">
        <f t="shared" si="58"/>
        <v>0</v>
      </c>
      <c r="H87" s="824">
        <f t="shared" si="58"/>
        <v>0</v>
      </c>
      <c r="I87" s="824">
        <f t="shared" si="58"/>
        <v>0</v>
      </c>
      <c r="J87" s="824">
        <f t="shared" si="58"/>
        <v>0</v>
      </c>
      <c r="K87" s="824">
        <f t="shared" si="58"/>
        <v>0</v>
      </c>
      <c r="L87" s="824">
        <f t="shared" si="58"/>
        <v>0</v>
      </c>
      <c r="M87" s="824">
        <f t="shared" si="58"/>
        <v>0</v>
      </c>
      <c r="N87" s="824">
        <f t="shared" si="58"/>
        <v>0</v>
      </c>
      <c r="O87" s="824">
        <f t="shared" si="58"/>
        <v>0</v>
      </c>
      <c r="P87" s="824">
        <f t="shared" si="58"/>
        <v>0</v>
      </c>
      <c r="R87" s="306">
        <f t="shared" si="45"/>
        <v>0</v>
      </c>
    </row>
    <row r="88" spans="2:18" s="745" customFormat="1" ht="12.75" customHeight="1" x14ac:dyDescent="0.2">
      <c r="B88" s="781"/>
      <c r="C88" s="252" t="s">
        <v>1177</v>
      </c>
      <c r="D88" s="211">
        <v>108</v>
      </c>
      <c r="E88" s="824">
        <f t="shared" ref="E88:P88" si="59">E26+E57</f>
        <v>0</v>
      </c>
      <c r="F88" s="824">
        <f t="shared" si="59"/>
        <v>0</v>
      </c>
      <c r="G88" s="824">
        <f t="shared" si="59"/>
        <v>0</v>
      </c>
      <c r="H88" s="824">
        <f t="shared" si="59"/>
        <v>0</v>
      </c>
      <c r="I88" s="824">
        <f t="shared" si="59"/>
        <v>0</v>
      </c>
      <c r="J88" s="824">
        <f t="shared" si="59"/>
        <v>0</v>
      </c>
      <c r="K88" s="824">
        <f t="shared" si="59"/>
        <v>0</v>
      </c>
      <c r="L88" s="824">
        <f t="shared" si="59"/>
        <v>0</v>
      </c>
      <c r="M88" s="824">
        <f t="shared" si="59"/>
        <v>0</v>
      </c>
      <c r="N88" s="824">
        <f t="shared" si="59"/>
        <v>0</v>
      </c>
      <c r="O88" s="824">
        <f t="shared" si="59"/>
        <v>0</v>
      </c>
      <c r="P88" s="824">
        <f t="shared" si="59"/>
        <v>0</v>
      </c>
      <c r="R88" s="306">
        <f t="shared" si="45"/>
        <v>0</v>
      </c>
    </row>
    <row r="89" spans="2:18" s="820" customFormat="1" ht="12.75" customHeight="1" x14ac:dyDescent="0.2">
      <c r="B89" s="625"/>
      <c r="C89" s="821"/>
      <c r="D89" s="628"/>
      <c r="E89" s="630"/>
      <c r="F89" s="630"/>
      <c r="G89" s="630"/>
      <c r="H89" s="630"/>
      <c r="I89" s="630"/>
      <c r="J89" s="630"/>
      <c r="K89" s="630"/>
      <c r="L89" s="630"/>
      <c r="M89" s="630"/>
      <c r="N89" s="630"/>
      <c r="O89" s="630"/>
      <c r="P89" s="630"/>
      <c r="R89" s="212"/>
    </row>
    <row r="90" spans="2:18" x14ac:dyDescent="0.2">
      <c r="B90" s="908" t="s">
        <v>1700</v>
      </c>
      <c r="C90" s="310"/>
      <c r="D90" s="234">
        <v>111</v>
      </c>
      <c r="E90" s="824">
        <f t="shared" ref="E90:P90" si="60">SUBTOTAL(9,E91:E97)</f>
        <v>0</v>
      </c>
      <c r="F90" s="824">
        <f t="shared" si="60"/>
        <v>0</v>
      </c>
      <c r="G90" s="824">
        <f t="shared" si="60"/>
        <v>0</v>
      </c>
      <c r="H90" s="824">
        <f t="shared" si="60"/>
        <v>0</v>
      </c>
      <c r="I90" s="824">
        <f t="shared" si="60"/>
        <v>0</v>
      </c>
      <c r="J90" s="824">
        <f t="shared" si="60"/>
        <v>0</v>
      </c>
      <c r="K90" s="824">
        <f t="shared" si="60"/>
        <v>0</v>
      </c>
      <c r="L90" s="824">
        <f t="shared" si="60"/>
        <v>0</v>
      </c>
      <c r="M90" s="824">
        <f t="shared" si="60"/>
        <v>0</v>
      </c>
      <c r="N90" s="824">
        <f t="shared" si="60"/>
        <v>0</v>
      </c>
      <c r="O90" s="824">
        <f t="shared" si="60"/>
        <v>0</v>
      </c>
      <c r="P90" s="824">
        <f t="shared" si="60"/>
        <v>0</v>
      </c>
      <c r="R90" s="306">
        <f>G90+J90+M90+P90</f>
        <v>0</v>
      </c>
    </row>
    <row r="91" spans="2:18" s="745" customFormat="1" ht="12.75" customHeight="1" x14ac:dyDescent="0.2">
      <c r="B91" s="781"/>
      <c r="C91" s="252" t="s">
        <v>1212</v>
      </c>
      <c r="D91" s="211">
        <v>112</v>
      </c>
      <c r="E91" s="824">
        <f t="shared" ref="E91:P91" si="61">E29+E60</f>
        <v>0</v>
      </c>
      <c r="F91" s="824">
        <f t="shared" si="61"/>
        <v>0</v>
      </c>
      <c r="G91" s="824">
        <f t="shared" si="61"/>
        <v>0</v>
      </c>
      <c r="H91" s="824">
        <f t="shared" si="61"/>
        <v>0</v>
      </c>
      <c r="I91" s="824">
        <f t="shared" si="61"/>
        <v>0</v>
      </c>
      <c r="J91" s="824">
        <f t="shared" si="61"/>
        <v>0</v>
      </c>
      <c r="K91" s="824">
        <f t="shared" si="61"/>
        <v>0</v>
      </c>
      <c r="L91" s="824">
        <f t="shared" si="61"/>
        <v>0</v>
      </c>
      <c r="M91" s="824">
        <f t="shared" si="61"/>
        <v>0</v>
      </c>
      <c r="N91" s="824">
        <f t="shared" si="61"/>
        <v>0</v>
      </c>
      <c r="O91" s="824">
        <f t="shared" si="61"/>
        <v>0</v>
      </c>
      <c r="P91" s="824">
        <f t="shared" si="61"/>
        <v>0</v>
      </c>
      <c r="R91" s="306">
        <f t="shared" ref="R91" si="62">G91+J91+M91+P91</f>
        <v>0</v>
      </c>
    </row>
    <row r="92" spans="2:18" s="745" customFormat="1" x14ac:dyDescent="0.2">
      <c r="B92" s="781"/>
      <c r="C92" s="252" t="s">
        <v>1213</v>
      </c>
      <c r="D92" s="211">
        <v>113</v>
      </c>
      <c r="E92" s="824">
        <f t="shared" ref="E92:P92" si="63">E30+E61</f>
        <v>0</v>
      </c>
      <c r="F92" s="824">
        <f t="shared" si="63"/>
        <v>0</v>
      </c>
      <c r="G92" s="824">
        <f t="shared" si="63"/>
        <v>0</v>
      </c>
      <c r="H92" s="824">
        <f t="shared" si="63"/>
        <v>0</v>
      </c>
      <c r="I92" s="824">
        <f t="shared" si="63"/>
        <v>0</v>
      </c>
      <c r="J92" s="824">
        <f t="shared" si="63"/>
        <v>0</v>
      </c>
      <c r="K92" s="824">
        <f t="shared" si="63"/>
        <v>0</v>
      </c>
      <c r="L92" s="824">
        <f t="shared" si="63"/>
        <v>0</v>
      </c>
      <c r="M92" s="824">
        <f t="shared" si="63"/>
        <v>0</v>
      </c>
      <c r="N92" s="824">
        <f t="shared" si="63"/>
        <v>0</v>
      </c>
      <c r="O92" s="824">
        <f t="shared" si="63"/>
        <v>0</v>
      </c>
      <c r="P92" s="824">
        <f t="shared" si="63"/>
        <v>0</v>
      </c>
      <c r="R92" s="306">
        <f t="shared" si="45"/>
        <v>0</v>
      </c>
    </row>
    <row r="93" spans="2:18" s="745" customFormat="1" x14ac:dyDescent="0.2">
      <c r="B93" s="781"/>
      <c r="C93" s="252" t="s">
        <v>1214</v>
      </c>
      <c r="D93" s="211">
        <v>114</v>
      </c>
      <c r="E93" s="824">
        <f t="shared" ref="E93:P93" si="64">E31+E62</f>
        <v>0</v>
      </c>
      <c r="F93" s="824">
        <f t="shared" si="64"/>
        <v>0</v>
      </c>
      <c r="G93" s="824">
        <f t="shared" si="64"/>
        <v>0</v>
      </c>
      <c r="H93" s="824">
        <f t="shared" si="64"/>
        <v>0</v>
      </c>
      <c r="I93" s="824">
        <f t="shared" si="64"/>
        <v>0</v>
      </c>
      <c r="J93" s="824">
        <f t="shared" si="64"/>
        <v>0</v>
      </c>
      <c r="K93" s="824">
        <f t="shared" si="64"/>
        <v>0</v>
      </c>
      <c r="L93" s="824">
        <f t="shared" si="64"/>
        <v>0</v>
      </c>
      <c r="M93" s="824">
        <f t="shared" si="64"/>
        <v>0</v>
      </c>
      <c r="N93" s="824">
        <f t="shared" si="64"/>
        <v>0</v>
      </c>
      <c r="O93" s="824">
        <f t="shared" si="64"/>
        <v>0</v>
      </c>
      <c r="P93" s="824">
        <f t="shared" si="64"/>
        <v>0</v>
      </c>
      <c r="R93" s="306">
        <f t="shared" si="45"/>
        <v>0</v>
      </c>
    </row>
    <row r="94" spans="2:18" s="745" customFormat="1" ht="12.75" customHeight="1" x14ac:dyDescent="0.2">
      <c r="B94" s="781"/>
      <c r="C94" s="252" t="s">
        <v>1215</v>
      </c>
      <c r="D94" s="211">
        <v>115</v>
      </c>
      <c r="E94" s="824">
        <f t="shared" ref="E94:P94" si="65">E32+E63</f>
        <v>0</v>
      </c>
      <c r="F94" s="824">
        <f t="shared" si="65"/>
        <v>0</v>
      </c>
      <c r="G94" s="824">
        <f t="shared" si="65"/>
        <v>0</v>
      </c>
      <c r="H94" s="824">
        <f t="shared" si="65"/>
        <v>0</v>
      </c>
      <c r="I94" s="824">
        <f t="shared" si="65"/>
        <v>0</v>
      </c>
      <c r="J94" s="824">
        <f t="shared" si="65"/>
        <v>0</v>
      </c>
      <c r="K94" s="824">
        <f t="shared" si="65"/>
        <v>0</v>
      </c>
      <c r="L94" s="824">
        <f t="shared" si="65"/>
        <v>0</v>
      </c>
      <c r="M94" s="824">
        <f t="shared" si="65"/>
        <v>0</v>
      </c>
      <c r="N94" s="824">
        <f t="shared" si="65"/>
        <v>0</v>
      </c>
      <c r="O94" s="824">
        <f t="shared" si="65"/>
        <v>0</v>
      </c>
      <c r="P94" s="824">
        <f t="shared" si="65"/>
        <v>0</v>
      </c>
      <c r="R94" s="306">
        <f t="shared" si="45"/>
        <v>0</v>
      </c>
    </row>
    <row r="95" spans="2:18" s="745" customFormat="1" x14ac:dyDescent="0.2">
      <c r="B95" s="781"/>
      <c r="C95" s="252" t="s">
        <v>1216</v>
      </c>
      <c r="D95" s="211">
        <v>116</v>
      </c>
      <c r="E95" s="824">
        <f t="shared" ref="E95:P95" si="66">E33+E64</f>
        <v>0</v>
      </c>
      <c r="F95" s="824">
        <f t="shared" si="66"/>
        <v>0</v>
      </c>
      <c r="G95" s="824">
        <f t="shared" si="66"/>
        <v>0</v>
      </c>
      <c r="H95" s="824">
        <f t="shared" si="66"/>
        <v>0</v>
      </c>
      <c r="I95" s="824">
        <f t="shared" si="66"/>
        <v>0</v>
      </c>
      <c r="J95" s="824">
        <f t="shared" si="66"/>
        <v>0</v>
      </c>
      <c r="K95" s="824">
        <f t="shared" si="66"/>
        <v>0</v>
      </c>
      <c r="L95" s="824">
        <f t="shared" si="66"/>
        <v>0</v>
      </c>
      <c r="M95" s="824">
        <f t="shared" si="66"/>
        <v>0</v>
      </c>
      <c r="N95" s="824">
        <f t="shared" si="66"/>
        <v>0</v>
      </c>
      <c r="O95" s="824">
        <f t="shared" si="66"/>
        <v>0</v>
      </c>
      <c r="P95" s="824">
        <f t="shared" si="66"/>
        <v>0</v>
      </c>
      <c r="R95" s="306">
        <f t="shared" si="45"/>
        <v>0</v>
      </c>
    </row>
    <row r="96" spans="2:18" s="745" customFormat="1" x14ac:dyDescent="0.2">
      <c r="B96" s="781"/>
      <c r="C96" s="252" t="s">
        <v>1174</v>
      </c>
      <c r="D96" s="211">
        <v>117</v>
      </c>
      <c r="E96" s="824">
        <f t="shared" ref="E96:P96" si="67">E34+E65</f>
        <v>0</v>
      </c>
      <c r="F96" s="824">
        <f t="shared" si="67"/>
        <v>0</v>
      </c>
      <c r="G96" s="824">
        <f t="shared" si="67"/>
        <v>0</v>
      </c>
      <c r="H96" s="824">
        <f t="shared" si="67"/>
        <v>0</v>
      </c>
      <c r="I96" s="824">
        <f t="shared" si="67"/>
        <v>0</v>
      </c>
      <c r="J96" s="824">
        <f t="shared" si="67"/>
        <v>0</v>
      </c>
      <c r="K96" s="824">
        <f t="shared" si="67"/>
        <v>0</v>
      </c>
      <c r="L96" s="824">
        <f t="shared" si="67"/>
        <v>0</v>
      </c>
      <c r="M96" s="824">
        <f t="shared" si="67"/>
        <v>0</v>
      </c>
      <c r="N96" s="824">
        <f t="shared" si="67"/>
        <v>0</v>
      </c>
      <c r="O96" s="824">
        <f t="shared" si="67"/>
        <v>0</v>
      </c>
      <c r="P96" s="824">
        <f t="shared" si="67"/>
        <v>0</v>
      </c>
      <c r="R96" s="306">
        <f t="shared" si="45"/>
        <v>0</v>
      </c>
    </row>
    <row r="97" spans="2:18" s="745" customFormat="1" ht="12.75" customHeight="1" x14ac:dyDescent="0.2">
      <c r="B97" s="781"/>
      <c r="C97" s="252" t="s">
        <v>1177</v>
      </c>
      <c r="D97" s="211">
        <v>118</v>
      </c>
      <c r="E97" s="824">
        <f t="shared" ref="E97:P97" si="68">E35+E66</f>
        <v>0</v>
      </c>
      <c r="F97" s="824">
        <f t="shared" si="68"/>
        <v>0</v>
      </c>
      <c r="G97" s="824">
        <f t="shared" si="68"/>
        <v>0</v>
      </c>
      <c r="H97" s="824">
        <f t="shared" si="68"/>
        <v>0</v>
      </c>
      <c r="I97" s="824">
        <f t="shared" si="68"/>
        <v>0</v>
      </c>
      <c r="J97" s="824">
        <f t="shared" si="68"/>
        <v>0</v>
      </c>
      <c r="K97" s="824">
        <f t="shared" si="68"/>
        <v>0</v>
      </c>
      <c r="L97" s="824">
        <f t="shared" si="68"/>
        <v>0</v>
      </c>
      <c r="M97" s="824">
        <f t="shared" si="68"/>
        <v>0</v>
      </c>
      <c r="N97" s="824">
        <f t="shared" si="68"/>
        <v>0</v>
      </c>
      <c r="O97" s="824">
        <f t="shared" si="68"/>
        <v>0</v>
      </c>
      <c r="P97" s="824">
        <f t="shared" si="68"/>
        <v>0</v>
      </c>
      <c r="R97" s="306">
        <f t="shared" si="45"/>
        <v>0</v>
      </c>
    </row>
    <row r="98" spans="2:18" x14ac:dyDescent="0.2">
      <c r="D98" s="191"/>
    </row>
    <row r="99" spans="2:18" x14ac:dyDescent="0.2">
      <c r="B99" s="274" t="s">
        <v>42</v>
      </c>
      <c r="C99" s="310"/>
      <c r="D99" s="234">
        <v>129</v>
      </c>
      <c r="E99" s="262">
        <f t="shared" ref="E99:P99" si="69">E37+E68</f>
        <v>0</v>
      </c>
      <c r="F99" s="262">
        <f t="shared" si="69"/>
        <v>0</v>
      </c>
      <c r="G99" s="262">
        <f t="shared" si="69"/>
        <v>0</v>
      </c>
      <c r="H99" s="262">
        <f t="shared" si="69"/>
        <v>0</v>
      </c>
      <c r="I99" s="262">
        <f t="shared" si="69"/>
        <v>0</v>
      </c>
      <c r="J99" s="262">
        <f t="shared" si="69"/>
        <v>0</v>
      </c>
      <c r="K99" s="262">
        <f t="shared" si="69"/>
        <v>0</v>
      </c>
      <c r="L99" s="262">
        <f t="shared" si="69"/>
        <v>0</v>
      </c>
      <c r="M99" s="262">
        <f t="shared" si="69"/>
        <v>0</v>
      </c>
      <c r="N99" s="262">
        <f t="shared" si="69"/>
        <v>0</v>
      </c>
      <c r="O99" s="262">
        <f t="shared" si="69"/>
        <v>0</v>
      </c>
      <c r="P99" s="262">
        <f t="shared" si="69"/>
        <v>0</v>
      </c>
      <c r="R99" s="306">
        <f>G99+J99+M99+P99</f>
        <v>0</v>
      </c>
    </row>
    <row r="100" spans="2:18" x14ac:dyDescent="0.2">
      <c r="G100" s="189"/>
    </row>
  </sheetData>
  <sheetProtection password="E47D" sheet="1" objects="1" scenarios="1"/>
  <mergeCells count="2">
    <mergeCell ref="D5:D7"/>
    <mergeCell ref="R5:R6"/>
  </mergeCells>
  <phoneticPr fontId="2" type="noConversion"/>
  <pageMargins left="0.25" right="0.25" top="0.75" bottom="0.75" header="0.5" footer="0.5"/>
  <pageSetup paperSize="9" scale="58" fitToHeight="0" orientation="landscape" r:id="rId1"/>
  <headerFooter alignWithMargins="0">
    <oddFooter>&amp;L&amp;A&amp;R&amp;P of &amp;N</oddFooter>
  </headerFooter>
  <rowBreaks count="2" manualBreakCount="2">
    <brk id="37" max="16383" man="1"/>
    <brk id="68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9"/>
  <sheetViews>
    <sheetView showGridLines="0" zoomScale="80" zoomScaleNormal="80" workbookViewId="0">
      <selection activeCell="P20" sqref="P20"/>
    </sheetView>
  </sheetViews>
  <sheetFormatPr defaultRowHeight="12.75" x14ac:dyDescent="0.2"/>
  <cols>
    <col min="1" max="1" width="2.5703125" customWidth="1"/>
    <col min="2" max="2" width="3.85546875" customWidth="1"/>
    <col min="3" max="3" width="52.7109375" customWidth="1"/>
    <col min="4" max="4" width="8.28515625" style="53" customWidth="1"/>
    <col min="5" max="6" width="12.42578125" style="54" customWidth="1"/>
    <col min="7" max="7" width="0.85546875" customWidth="1"/>
    <col min="8" max="9" width="12.42578125" customWidth="1"/>
    <col min="10" max="10" width="0.85546875" customWidth="1"/>
    <col min="11" max="12" width="12.42578125" customWidth="1"/>
  </cols>
  <sheetData>
    <row r="1" spans="1:12" ht="15.75" x14ac:dyDescent="0.25">
      <c r="A1" s="43" t="str">
        <f ca="1">RIGHT(CELL("filename",A2),LEN(CELL("filename",A2))-FIND("]",CELL("filename",A2)))</f>
        <v>Form 84</v>
      </c>
      <c r="B1" s="24" t="s">
        <v>867</v>
      </c>
      <c r="C1" s="52"/>
    </row>
    <row r="2" spans="1:12" x14ac:dyDescent="0.2">
      <c r="A2" s="825"/>
      <c r="B2" s="112" t="str">
        <f>"Company: "&amp;CVR!G10</f>
        <v xml:space="preserve">Company: </v>
      </c>
      <c r="C2" s="112"/>
    </row>
    <row r="3" spans="1:12" x14ac:dyDescent="0.2">
      <c r="A3" s="826"/>
      <c r="B3" s="806" t="str">
        <f>"Reporting Period: "&amp;CVR!G13</f>
        <v xml:space="preserve">Reporting Period: </v>
      </c>
      <c r="C3" s="806"/>
      <c r="D3" s="55"/>
      <c r="E3" s="56"/>
      <c r="F3" s="56"/>
      <c r="G3" s="56"/>
      <c r="H3" s="56"/>
      <c r="I3" s="56"/>
      <c r="J3" s="56"/>
      <c r="K3" s="56"/>
      <c r="L3" s="56"/>
    </row>
    <row r="5" spans="1:12" ht="25.5" x14ac:dyDescent="0.2">
      <c r="A5" s="90"/>
      <c r="B5" s="122"/>
      <c r="C5" s="122"/>
      <c r="D5" s="991" t="s">
        <v>1194</v>
      </c>
      <c r="E5" s="827" t="s">
        <v>244</v>
      </c>
      <c r="F5" s="827"/>
      <c r="H5" s="827" t="s">
        <v>365</v>
      </c>
      <c r="I5" s="827"/>
      <c r="K5" s="827" t="s">
        <v>1560</v>
      </c>
      <c r="L5" s="827"/>
    </row>
    <row r="6" spans="1:12" ht="25.5" x14ac:dyDescent="0.2">
      <c r="A6" s="90"/>
      <c r="B6" s="87"/>
      <c r="C6" s="87"/>
      <c r="D6" s="992"/>
      <c r="E6" s="57" t="s">
        <v>1375</v>
      </c>
      <c r="F6" s="57" t="s">
        <v>1398</v>
      </c>
      <c r="H6" s="57" t="s">
        <v>1375</v>
      </c>
      <c r="I6" s="57" t="s">
        <v>1398</v>
      </c>
      <c r="K6" s="57" t="s">
        <v>1375</v>
      </c>
      <c r="L6" s="57" t="s">
        <v>1398</v>
      </c>
    </row>
    <row r="7" spans="1:12" x14ac:dyDescent="0.2">
      <c r="A7" s="90"/>
      <c r="B7" s="73" t="s">
        <v>54</v>
      </c>
      <c r="C7" s="123"/>
      <c r="D7" s="993"/>
      <c r="E7" s="828" t="s">
        <v>1394</v>
      </c>
      <c r="F7" s="828" t="s">
        <v>1395</v>
      </c>
      <c r="H7" s="828" t="s">
        <v>1397</v>
      </c>
      <c r="I7" s="828" t="s">
        <v>1396</v>
      </c>
      <c r="K7" s="828" t="s">
        <v>729</v>
      </c>
      <c r="L7" s="828" t="s">
        <v>730</v>
      </c>
    </row>
    <row r="9" spans="1:12" x14ac:dyDescent="0.2">
      <c r="B9" s="19" t="s">
        <v>894</v>
      </c>
    </row>
    <row r="10" spans="1:12" x14ac:dyDescent="0.2">
      <c r="B10" s="829" t="s">
        <v>1166</v>
      </c>
      <c r="C10" s="68"/>
      <c r="D10" s="58">
        <v>11</v>
      </c>
      <c r="E10" s="178"/>
      <c r="F10" s="178"/>
      <c r="H10" s="178"/>
      <c r="I10" s="178"/>
      <c r="K10" s="59">
        <f>SUM(E10,H10)</f>
        <v>0</v>
      </c>
      <c r="L10" s="59">
        <f>SUM(F10,I10)</f>
        <v>0</v>
      </c>
    </row>
    <row r="11" spans="1:12" x14ac:dyDescent="0.2">
      <c r="B11" s="64" t="s">
        <v>1600</v>
      </c>
      <c r="C11" s="68"/>
      <c r="D11" s="58">
        <v>12</v>
      </c>
      <c r="E11" s="178"/>
      <c r="F11" s="178"/>
      <c r="H11" s="178"/>
      <c r="I11" s="178"/>
      <c r="K11" s="59">
        <f t="shared" ref="K11:L21" si="0">SUM(E11,H11)</f>
        <v>0</v>
      </c>
      <c r="L11" s="59">
        <f t="shared" si="0"/>
        <v>0</v>
      </c>
    </row>
    <row r="12" spans="1:12" x14ac:dyDescent="0.2">
      <c r="B12" s="64" t="s">
        <v>1603</v>
      </c>
      <c r="C12" s="68"/>
      <c r="D12" s="58">
        <v>13</v>
      </c>
      <c r="E12" s="178"/>
      <c r="F12" s="178"/>
      <c r="H12" s="178"/>
      <c r="I12" s="178"/>
      <c r="K12" s="59">
        <f t="shared" si="0"/>
        <v>0</v>
      </c>
      <c r="L12" s="59">
        <f t="shared" si="0"/>
        <v>0</v>
      </c>
    </row>
    <row r="13" spans="1:12" x14ac:dyDescent="0.2">
      <c r="B13" s="64" t="s">
        <v>1605</v>
      </c>
      <c r="C13" s="68"/>
      <c r="D13" s="58">
        <v>14</v>
      </c>
      <c r="E13" s="178"/>
      <c r="F13" s="178"/>
      <c r="H13" s="178"/>
      <c r="I13" s="178"/>
      <c r="K13" s="59">
        <f t="shared" si="0"/>
        <v>0</v>
      </c>
      <c r="L13" s="59">
        <f t="shared" si="0"/>
        <v>0</v>
      </c>
    </row>
    <row r="14" spans="1:12" x14ac:dyDescent="0.2">
      <c r="B14" s="64" t="s">
        <v>1606</v>
      </c>
      <c r="C14" s="68"/>
      <c r="D14" s="58">
        <v>15</v>
      </c>
      <c r="E14" s="178"/>
      <c r="F14" s="178"/>
      <c r="H14" s="178"/>
      <c r="I14" s="178"/>
      <c r="K14" s="59">
        <f t="shared" si="0"/>
        <v>0</v>
      </c>
      <c r="L14" s="59">
        <f t="shared" si="0"/>
        <v>0</v>
      </c>
    </row>
    <row r="15" spans="1:12" x14ac:dyDescent="0.2">
      <c r="B15" s="64" t="s">
        <v>1604</v>
      </c>
      <c r="C15" s="65"/>
      <c r="D15" s="58">
        <v>16</v>
      </c>
      <c r="E15" s="178"/>
      <c r="F15" s="178"/>
      <c r="H15" s="178"/>
      <c r="I15" s="178"/>
      <c r="K15" s="59">
        <f t="shared" si="0"/>
        <v>0</v>
      </c>
      <c r="L15" s="59">
        <f t="shared" si="0"/>
        <v>0</v>
      </c>
    </row>
    <row r="16" spans="1:12" x14ac:dyDescent="0.2">
      <c r="B16" s="64" t="s">
        <v>1601</v>
      </c>
      <c r="C16" s="65"/>
      <c r="D16" s="58">
        <v>17</v>
      </c>
      <c r="E16" s="178"/>
      <c r="F16" s="178"/>
      <c r="H16" s="178"/>
      <c r="I16" s="178"/>
      <c r="K16" s="59">
        <f t="shared" si="0"/>
        <v>0</v>
      </c>
      <c r="L16" s="59">
        <f t="shared" si="0"/>
        <v>0</v>
      </c>
    </row>
    <row r="17" spans="2:12" x14ac:dyDescent="0.2">
      <c r="B17" s="64" t="s">
        <v>723</v>
      </c>
      <c r="C17" s="65"/>
      <c r="D17" s="58">
        <v>18</v>
      </c>
      <c r="E17" s="178"/>
      <c r="F17" s="178"/>
      <c r="H17" s="178"/>
      <c r="I17" s="178"/>
      <c r="K17" s="59">
        <f t="shared" si="0"/>
        <v>0</v>
      </c>
      <c r="L17" s="59">
        <f t="shared" si="0"/>
        <v>0</v>
      </c>
    </row>
    <row r="18" spans="2:12" x14ac:dyDescent="0.2">
      <c r="B18" s="64" t="s">
        <v>1607</v>
      </c>
      <c r="C18" s="65"/>
      <c r="D18" s="58">
        <v>19</v>
      </c>
      <c r="E18" s="178"/>
      <c r="F18" s="178"/>
      <c r="H18" s="178"/>
      <c r="I18" s="178"/>
      <c r="K18" s="59">
        <f>SUM(E18,H18)</f>
        <v>0</v>
      </c>
      <c r="L18" s="59">
        <f>SUM(F18,I18)</f>
        <v>0</v>
      </c>
    </row>
    <row r="19" spans="2:12" x14ac:dyDescent="0.2">
      <c r="B19" s="64" t="s">
        <v>1602</v>
      </c>
      <c r="C19" s="65"/>
      <c r="D19" s="58">
        <v>20</v>
      </c>
      <c r="E19" s="178"/>
      <c r="F19" s="178"/>
      <c r="H19" s="178"/>
      <c r="I19" s="178"/>
      <c r="K19" s="59">
        <f t="shared" si="0"/>
        <v>0</v>
      </c>
      <c r="L19" s="59">
        <f>SUM(F19,I19)</f>
        <v>0</v>
      </c>
    </row>
    <row r="20" spans="2:12" x14ac:dyDescent="0.2">
      <c r="B20" s="64" t="s">
        <v>1558</v>
      </c>
      <c r="C20" s="65"/>
      <c r="D20" s="58">
        <v>21</v>
      </c>
      <c r="E20" s="178"/>
      <c r="F20" s="178"/>
      <c r="H20" s="178"/>
      <c r="I20" s="178"/>
      <c r="K20" s="59">
        <f t="shared" si="0"/>
        <v>0</v>
      </c>
      <c r="L20" s="59">
        <f t="shared" si="0"/>
        <v>0</v>
      </c>
    </row>
    <row r="21" spans="2:12" s="19" customFormat="1" x14ac:dyDescent="0.2">
      <c r="B21" s="66" t="s">
        <v>895</v>
      </c>
      <c r="C21" s="69"/>
      <c r="D21" s="23">
        <v>29</v>
      </c>
      <c r="E21" s="31">
        <f>SUBTOTAL(9,E10:E20)</f>
        <v>0</v>
      </c>
      <c r="F21" s="31">
        <f>SUBTOTAL(9,F10:F20)</f>
        <v>0</v>
      </c>
      <c r="H21" s="31">
        <f>SUBTOTAL(9,H10:H20)</f>
        <v>0</v>
      </c>
      <c r="I21" s="31">
        <f>SUBTOTAL(9,I10:I20)</f>
        <v>0</v>
      </c>
      <c r="K21" s="59">
        <f t="shared" si="0"/>
        <v>0</v>
      </c>
      <c r="L21" s="59">
        <f t="shared" si="0"/>
        <v>0</v>
      </c>
    </row>
    <row r="23" spans="2:12" x14ac:dyDescent="0.2">
      <c r="B23" s="19" t="s">
        <v>1328</v>
      </c>
    </row>
    <row r="24" spans="2:12" x14ac:dyDescent="0.2">
      <c r="B24" s="829" t="s">
        <v>1166</v>
      </c>
      <c r="C24" s="68"/>
      <c r="D24" s="58">
        <v>31</v>
      </c>
      <c r="E24" s="147"/>
      <c r="F24" s="147"/>
      <c r="H24" s="147"/>
      <c r="I24" s="147"/>
      <c r="K24" s="178"/>
      <c r="L24" s="178"/>
    </row>
    <row r="25" spans="2:12" x14ac:dyDescent="0.2">
      <c r="B25" s="64" t="s">
        <v>1600</v>
      </c>
      <c r="C25" s="68"/>
      <c r="D25" s="58">
        <v>32</v>
      </c>
      <c r="E25" s="147"/>
      <c r="F25" s="147"/>
      <c r="H25" s="147"/>
      <c r="I25" s="147"/>
      <c r="K25" s="178"/>
      <c r="L25" s="178"/>
    </row>
    <row r="26" spans="2:12" x14ac:dyDescent="0.2">
      <c r="B26" s="64" t="s">
        <v>1603</v>
      </c>
      <c r="C26" s="68"/>
      <c r="D26" s="58">
        <v>33</v>
      </c>
      <c r="E26" s="147"/>
      <c r="F26" s="147"/>
      <c r="H26" s="147"/>
      <c r="I26" s="147"/>
      <c r="K26" s="178"/>
      <c r="L26" s="178"/>
    </row>
    <row r="27" spans="2:12" x14ac:dyDescent="0.2">
      <c r="B27" s="64" t="s">
        <v>1605</v>
      </c>
      <c r="C27" s="68"/>
      <c r="D27" s="58">
        <v>34</v>
      </c>
      <c r="E27" s="147"/>
      <c r="F27" s="147"/>
      <c r="H27" s="147"/>
      <c r="I27" s="147"/>
      <c r="K27" s="178"/>
      <c r="L27" s="178"/>
    </row>
    <row r="28" spans="2:12" x14ac:dyDescent="0.2">
      <c r="B28" s="64" t="s">
        <v>1606</v>
      </c>
      <c r="C28" s="68"/>
      <c r="D28" s="58">
        <v>35</v>
      </c>
      <c r="E28" s="147"/>
      <c r="F28" s="147"/>
      <c r="H28" s="147"/>
      <c r="I28" s="147"/>
      <c r="K28" s="178"/>
      <c r="L28" s="178"/>
    </row>
    <row r="29" spans="2:12" x14ac:dyDescent="0.2">
      <c r="B29" s="64" t="s">
        <v>1604</v>
      </c>
      <c r="C29" s="65"/>
      <c r="D29" s="58">
        <v>36</v>
      </c>
      <c r="E29" s="147"/>
      <c r="F29" s="147"/>
      <c r="H29" s="147"/>
      <c r="I29" s="147"/>
      <c r="K29" s="178"/>
      <c r="L29" s="178"/>
    </row>
    <row r="30" spans="2:12" x14ac:dyDescent="0.2">
      <c r="B30" s="64" t="s">
        <v>1601</v>
      </c>
      <c r="C30" s="65"/>
      <c r="D30" s="58">
        <v>37</v>
      </c>
      <c r="E30" s="147"/>
      <c r="F30" s="147"/>
      <c r="H30" s="147"/>
      <c r="I30" s="147"/>
      <c r="K30" s="178"/>
      <c r="L30" s="178"/>
    </row>
    <row r="31" spans="2:12" x14ac:dyDescent="0.2">
      <c r="B31" s="64" t="s">
        <v>723</v>
      </c>
      <c r="C31" s="65"/>
      <c r="D31" s="58">
        <v>38</v>
      </c>
      <c r="E31" s="147"/>
      <c r="F31" s="147"/>
      <c r="H31" s="147"/>
      <c r="I31" s="147"/>
      <c r="K31" s="178"/>
      <c r="L31" s="178"/>
    </row>
    <row r="32" spans="2:12" x14ac:dyDescent="0.2">
      <c r="B32" s="64" t="s">
        <v>1607</v>
      </c>
      <c r="C32" s="65"/>
      <c r="D32" s="58">
        <v>39</v>
      </c>
      <c r="E32" s="147"/>
      <c r="F32" s="147"/>
      <c r="H32" s="147"/>
      <c r="I32" s="147"/>
      <c r="K32" s="178"/>
      <c r="L32" s="178"/>
    </row>
    <row r="33" spans="1:12" x14ac:dyDescent="0.2">
      <c r="B33" s="64" t="s">
        <v>1602</v>
      </c>
      <c r="C33" s="65"/>
      <c r="D33" s="58">
        <v>40</v>
      </c>
      <c r="E33" s="147"/>
      <c r="F33" s="147"/>
      <c r="H33" s="147"/>
      <c r="I33" s="147"/>
      <c r="K33" s="178"/>
      <c r="L33" s="178"/>
    </row>
    <row r="34" spans="1:12" x14ac:dyDescent="0.2">
      <c r="B34" s="64" t="s">
        <v>1558</v>
      </c>
      <c r="C34" s="65"/>
      <c r="D34" s="58">
        <v>41</v>
      </c>
      <c r="E34" s="147"/>
      <c r="F34" s="147"/>
      <c r="H34" s="147"/>
      <c r="I34" s="147"/>
      <c r="K34" s="178"/>
      <c r="L34" s="178"/>
    </row>
    <row r="35" spans="1:12" x14ac:dyDescent="0.2">
      <c r="A35" s="19"/>
      <c r="B35" s="66" t="s">
        <v>512</v>
      </c>
      <c r="C35" s="69"/>
      <c r="D35" s="23">
        <v>49</v>
      </c>
      <c r="E35" s="148"/>
      <c r="F35" s="148"/>
      <c r="H35" s="148"/>
      <c r="I35" s="148"/>
      <c r="K35" s="31">
        <f>SUBTOTAL(9,K24:K34)</f>
        <v>0</v>
      </c>
      <c r="L35" s="31">
        <f>SUBTOTAL(9,L24:L34)</f>
        <v>0</v>
      </c>
    </row>
    <row r="37" spans="1:12" x14ac:dyDescent="0.2">
      <c r="B37" s="19" t="s">
        <v>296</v>
      </c>
    </row>
    <row r="38" spans="1:12" x14ac:dyDescent="0.2">
      <c r="B38" s="829" t="s">
        <v>1166</v>
      </c>
      <c r="C38" s="68"/>
      <c r="D38" s="58">
        <v>51</v>
      </c>
      <c r="E38" s="147"/>
      <c r="F38" s="147"/>
      <c r="G38" s="6"/>
      <c r="H38" s="147"/>
      <c r="I38" s="147"/>
      <c r="J38" s="6"/>
      <c r="K38" s="830">
        <f t="shared" ref="K38:L49" si="1">K24+K10</f>
        <v>0</v>
      </c>
      <c r="L38" s="830">
        <f t="shared" si="1"/>
        <v>0</v>
      </c>
    </row>
    <row r="39" spans="1:12" x14ac:dyDescent="0.2">
      <c r="B39" s="64" t="s">
        <v>1600</v>
      </c>
      <c r="C39" s="68"/>
      <c r="D39" s="58">
        <v>52</v>
      </c>
      <c r="E39" s="147"/>
      <c r="F39" s="147"/>
      <c r="G39" s="6"/>
      <c r="H39" s="147"/>
      <c r="I39" s="147"/>
      <c r="J39" s="6"/>
      <c r="K39" s="830">
        <f t="shared" si="1"/>
        <v>0</v>
      </c>
      <c r="L39" s="830">
        <f t="shared" si="1"/>
        <v>0</v>
      </c>
    </row>
    <row r="40" spans="1:12" x14ac:dyDescent="0.2">
      <c r="B40" s="64" t="s">
        <v>1603</v>
      </c>
      <c r="C40" s="68"/>
      <c r="D40" s="58">
        <v>53</v>
      </c>
      <c r="E40" s="147"/>
      <c r="F40" s="147"/>
      <c r="G40" s="6"/>
      <c r="H40" s="147"/>
      <c r="I40" s="147"/>
      <c r="J40" s="6"/>
      <c r="K40" s="830">
        <f t="shared" si="1"/>
        <v>0</v>
      </c>
      <c r="L40" s="830">
        <f t="shared" si="1"/>
        <v>0</v>
      </c>
    </row>
    <row r="41" spans="1:12" x14ac:dyDescent="0.2">
      <c r="B41" s="64" t="s">
        <v>1605</v>
      </c>
      <c r="C41" s="68"/>
      <c r="D41" s="58">
        <v>54</v>
      </c>
      <c r="E41" s="147"/>
      <c r="F41" s="147"/>
      <c r="G41" s="6"/>
      <c r="H41" s="147"/>
      <c r="I41" s="147"/>
      <c r="J41" s="6"/>
      <c r="K41" s="830">
        <f t="shared" si="1"/>
        <v>0</v>
      </c>
      <c r="L41" s="830">
        <f t="shared" si="1"/>
        <v>0</v>
      </c>
    </row>
    <row r="42" spans="1:12" x14ac:dyDescent="0.2">
      <c r="B42" s="64" t="s">
        <v>1606</v>
      </c>
      <c r="C42" s="68"/>
      <c r="D42" s="58">
        <v>55</v>
      </c>
      <c r="E42" s="147"/>
      <c r="F42" s="147"/>
      <c r="G42" s="6"/>
      <c r="H42" s="147"/>
      <c r="I42" s="147"/>
      <c r="J42" s="6"/>
      <c r="K42" s="830">
        <f t="shared" si="1"/>
        <v>0</v>
      </c>
      <c r="L42" s="830">
        <f t="shared" si="1"/>
        <v>0</v>
      </c>
    </row>
    <row r="43" spans="1:12" x14ac:dyDescent="0.2">
      <c r="B43" s="64" t="s">
        <v>1604</v>
      </c>
      <c r="C43" s="65"/>
      <c r="D43" s="58">
        <v>56</v>
      </c>
      <c r="E43" s="147"/>
      <c r="F43" s="147"/>
      <c r="G43" s="6"/>
      <c r="H43" s="147"/>
      <c r="I43" s="147"/>
      <c r="J43" s="6"/>
      <c r="K43" s="830">
        <f t="shared" si="1"/>
        <v>0</v>
      </c>
      <c r="L43" s="830">
        <f t="shared" si="1"/>
        <v>0</v>
      </c>
    </row>
    <row r="44" spans="1:12" x14ac:dyDescent="0.2">
      <c r="B44" s="64" t="s">
        <v>1601</v>
      </c>
      <c r="C44" s="65"/>
      <c r="D44" s="58">
        <v>57</v>
      </c>
      <c r="E44" s="147"/>
      <c r="F44" s="147"/>
      <c r="G44" s="6"/>
      <c r="H44" s="147"/>
      <c r="I44" s="147"/>
      <c r="J44" s="6"/>
      <c r="K44" s="830">
        <f t="shared" si="1"/>
        <v>0</v>
      </c>
      <c r="L44" s="830">
        <f t="shared" si="1"/>
        <v>0</v>
      </c>
    </row>
    <row r="45" spans="1:12" x14ac:dyDescent="0.2">
      <c r="B45" s="64" t="s">
        <v>723</v>
      </c>
      <c r="C45" s="65"/>
      <c r="D45" s="58">
        <v>58</v>
      </c>
      <c r="E45" s="147"/>
      <c r="F45" s="147"/>
      <c r="G45" s="6"/>
      <c r="H45" s="147"/>
      <c r="I45" s="147"/>
      <c r="J45" s="6"/>
      <c r="K45" s="830">
        <f t="shared" si="1"/>
        <v>0</v>
      </c>
      <c r="L45" s="830">
        <f t="shared" si="1"/>
        <v>0</v>
      </c>
    </row>
    <row r="46" spans="1:12" x14ac:dyDescent="0.2">
      <c r="B46" s="64" t="s">
        <v>1607</v>
      </c>
      <c r="C46" s="65"/>
      <c r="D46" s="58">
        <v>59</v>
      </c>
      <c r="E46" s="147"/>
      <c r="F46" s="147"/>
      <c r="G46" s="6"/>
      <c r="H46" s="147"/>
      <c r="I46" s="147"/>
      <c r="J46" s="6"/>
      <c r="K46" s="830">
        <f t="shared" si="1"/>
        <v>0</v>
      </c>
      <c r="L46" s="830">
        <f t="shared" si="1"/>
        <v>0</v>
      </c>
    </row>
    <row r="47" spans="1:12" x14ac:dyDescent="0.2">
      <c r="B47" s="64" t="s">
        <v>1602</v>
      </c>
      <c r="C47" s="65"/>
      <c r="D47" s="58">
        <v>60</v>
      </c>
      <c r="E47" s="147"/>
      <c r="F47" s="147"/>
      <c r="G47" s="6"/>
      <c r="H47" s="147"/>
      <c r="I47" s="147"/>
      <c r="J47" s="6"/>
      <c r="K47" s="830">
        <f t="shared" si="1"/>
        <v>0</v>
      </c>
      <c r="L47" s="830">
        <f t="shared" si="1"/>
        <v>0</v>
      </c>
    </row>
    <row r="48" spans="1:12" x14ac:dyDescent="0.2">
      <c r="B48" s="64" t="s">
        <v>1558</v>
      </c>
      <c r="C48" s="65"/>
      <c r="D48" s="58">
        <v>61</v>
      </c>
      <c r="E48" s="147"/>
      <c r="F48" s="147"/>
      <c r="G48" s="6"/>
      <c r="H48" s="147"/>
      <c r="I48" s="147"/>
      <c r="J48" s="6"/>
      <c r="K48" s="830">
        <f t="shared" si="1"/>
        <v>0</v>
      </c>
      <c r="L48" s="830">
        <f t="shared" si="1"/>
        <v>0</v>
      </c>
    </row>
    <row r="49" spans="1:12" x14ac:dyDescent="0.2">
      <c r="A49" s="19"/>
      <c r="B49" s="66" t="s">
        <v>297</v>
      </c>
      <c r="C49" s="69"/>
      <c r="D49" s="23">
        <v>69</v>
      </c>
      <c r="E49" s="148"/>
      <c r="F49" s="148"/>
      <c r="G49" s="19"/>
      <c r="H49" s="148"/>
      <c r="I49" s="148"/>
      <c r="J49" s="19"/>
      <c r="K49" s="31">
        <f t="shared" si="1"/>
        <v>0</v>
      </c>
      <c r="L49" s="31">
        <f t="shared" si="1"/>
        <v>0</v>
      </c>
    </row>
  </sheetData>
  <sheetProtection password="E47D" sheet="1" objects="1" scenarios="1"/>
  <mergeCells count="1">
    <mergeCell ref="D5:D7"/>
  </mergeCells>
  <phoneticPr fontId="2" type="noConversion"/>
  <pageMargins left="0.25" right="0.25" top="0.75" bottom="0.75" header="0.5" footer="0.5"/>
  <pageSetup paperSize="9" orientation="landscape" r:id="rId1"/>
  <headerFooter alignWithMargins="0">
    <oddFooter>&amp;L&amp;A&amp;R&amp;P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K91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B4" sqref="B4"/>
    </sheetView>
  </sheetViews>
  <sheetFormatPr defaultRowHeight="12.75" x14ac:dyDescent="0.2"/>
  <cols>
    <col min="1" max="1" width="2.5703125" style="189" customWidth="1"/>
    <col min="2" max="2" width="1.7109375" style="189" customWidth="1"/>
    <col min="3" max="3" width="3.5703125" style="225" customWidth="1"/>
    <col min="4" max="4" width="3.5703125" style="189" customWidth="1"/>
    <col min="5" max="5" width="51.85546875" style="189" customWidth="1"/>
    <col min="6" max="6" width="5.7109375" style="191" customWidth="1"/>
    <col min="7" max="7" width="17.28515625" style="212" customWidth="1"/>
    <col min="8" max="8" width="13.42578125" style="212" customWidth="1"/>
    <col min="9" max="9" width="13.85546875" style="212" customWidth="1"/>
    <col min="10" max="11" width="17.28515625" style="212" customWidth="1"/>
    <col min="12" max="16384" width="9.140625" style="189"/>
  </cols>
  <sheetData>
    <row r="1" spans="1:11" ht="15.75" x14ac:dyDescent="0.25">
      <c r="A1" s="43" t="str">
        <f ca="1">RIGHT(CELL("filename",A2),LEN(CELL("filename",A2))-FIND("]",CELL("filename",A2)))</f>
        <v>Form 85</v>
      </c>
      <c r="B1" s="184" t="s">
        <v>868</v>
      </c>
      <c r="C1" s="186"/>
      <c r="D1" s="186"/>
      <c r="E1" s="186"/>
      <c r="F1" s="186"/>
      <c r="G1" s="186"/>
      <c r="H1" s="186"/>
      <c r="I1" s="186"/>
      <c r="J1" s="186"/>
      <c r="K1" s="718"/>
    </row>
    <row r="2" spans="1:11" ht="15.75" x14ac:dyDescent="0.25">
      <c r="B2" s="719" t="str">
        <f>"Company: "&amp;CVR!G10</f>
        <v xml:space="preserve">Company: </v>
      </c>
      <c r="C2" s="192"/>
      <c r="D2" s="192"/>
      <c r="E2" s="192"/>
      <c r="F2" s="193"/>
      <c r="G2" s="194"/>
      <c r="H2" s="194"/>
      <c r="I2" s="194"/>
      <c r="J2" s="194"/>
      <c r="K2" s="194"/>
    </row>
    <row r="3" spans="1:11" x14ac:dyDescent="0.2">
      <c r="B3" s="720" t="str">
        <f>"Reporting Period: "&amp;CVR!G13</f>
        <v xml:space="preserve">Reporting Period: </v>
      </c>
      <c r="C3" s="238"/>
      <c r="D3" s="238"/>
      <c r="E3" s="238"/>
      <c r="F3" s="196"/>
      <c r="G3" s="722"/>
      <c r="H3" s="722"/>
      <c r="I3" s="722"/>
      <c r="J3" s="722"/>
      <c r="K3" s="722"/>
    </row>
    <row r="4" spans="1:11" x14ac:dyDescent="0.2">
      <c r="B4" s="719"/>
      <c r="C4" s="192"/>
      <c r="D4" s="192"/>
      <c r="E4" s="192"/>
      <c r="G4" s="724"/>
      <c r="H4" s="724"/>
      <c r="I4" s="724"/>
      <c r="J4" s="724"/>
      <c r="K4" s="724"/>
    </row>
    <row r="5" spans="1:11" ht="54" customHeight="1" x14ac:dyDescent="0.2">
      <c r="C5" s="189"/>
      <c r="F5" s="909" t="s">
        <v>1194</v>
      </c>
      <c r="G5" s="318" t="s">
        <v>579</v>
      </c>
      <c r="H5" s="934" t="s">
        <v>117</v>
      </c>
      <c r="I5" s="936"/>
      <c r="J5" s="318" t="s">
        <v>118</v>
      </c>
      <c r="K5" s="318" t="s">
        <v>578</v>
      </c>
    </row>
    <row r="6" spans="1:11" ht="27" customHeight="1" x14ac:dyDescent="0.2">
      <c r="C6" s="189"/>
      <c r="F6" s="910"/>
      <c r="G6" s="219"/>
      <c r="H6" s="207" t="s">
        <v>601</v>
      </c>
      <c r="I6" s="207" t="s">
        <v>1502</v>
      </c>
      <c r="J6" s="219"/>
      <c r="K6" s="219"/>
    </row>
    <row r="7" spans="1:11" x14ac:dyDescent="0.2">
      <c r="B7" s="225" t="s">
        <v>54</v>
      </c>
      <c r="C7" s="189"/>
      <c r="F7" s="911"/>
      <c r="G7" s="227" t="s">
        <v>1394</v>
      </c>
      <c r="H7" s="227" t="s">
        <v>1395</v>
      </c>
      <c r="I7" s="227" t="s">
        <v>1397</v>
      </c>
      <c r="J7" s="227" t="s">
        <v>1396</v>
      </c>
      <c r="K7" s="227" t="s">
        <v>119</v>
      </c>
    </row>
    <row r="8" spans="1:11" x14ac:dyDescent="0.2">
      <c r="B8" s="729"/>
      <c r="C8" s="247"/>
      <c r="D8" s="247"/>
      <c r="E8" s="247"/>
      <c r="F8" s="248"/>
      <c r="G8" s="731"/>
      <c r="H8" s="731"/>
      <c r="I8" s="731"/>
      <c r="J8" s="731"/>
      <c r="K8" s="731"/>
    </row>
    <row r="9" spans="1:11" s="206" customFormat="1" x14ac:dyDescent="0.2">
      <c r="A9" s="189"/>
      <c r="B9" s="250" t="s">
        <v>1339</v>
      </c>
      <c r="C9" s="277"/>
      <c r="D9" s="277"/>
      <c r="E9" s="277"/>
      <c r="F9" s="248"/>
      <c r="G9" s="278"/>
      <c r="H9" s="278"/>
      <c r="I9" s="278"/>
      <c r="J9" s="278"/>
      <c r="K9" s="278"/>
    </row>
    <row r="10" spans="1:11" x14ac:dyDescent="0.2">
      <c r="B10" s="778" t="s">
        <v>1017</v>
      </c>
      <c r="C10" s="252"/>
      <c r="D10" s="253"/>
      <c r="E10" s="229"/>
      <c r="F10" s="211">
        <v>11</v>
      </c>
      <c r="G10" s="254">
        <f>SUBTOTAL(9,G11:G22)</f>
        <v>0</v>
      </c>
      <c r="H10" s="254">
        <f>SUBTOTAL(9,H11:H22)</f>
        <v>0</v>
      </c>
      <c r="I10" s="254">
        <f>SUBTOTAL(9,I11:I22)</f>
        <v>0</v>
      </c>
      <c r="J10" s="254">
        <f>SUBTOTAL(9,J11:J22)</f>
        <v>0</v>
      </c>
      <c r="K10" s="254">
        <f t="shared" ref="K10:K34" si="0">SUM(G10:I10)-J10</f>
        <v>0</v>
      </c>
    </row>
    <row r="11" spans="1:11" x14ac:dyDescent="0.2">
      <c r="B11" s="255" t="s">
        <v>1252</v>
      </c>
      <c r="C11" s="252"/>
      <c r="D11" s="253"/>
      <c r="E11" s="229"/>
      <c r="F11" s="211">
        <v>12</v>
      </c>
      <c r="G11" s="269"/>
      <c r="H11" s="269"/>
      <c r="I11" s="269"/>
      <c r="J11" s="269"/>
      <c r="K11" s="254">
        <f t="shared" si="0"/>
        <v>0</v>
      </c>
    </row>
    <row r="12" spans="1:11" x14ac:dyDescent="0.2">
      <c r="B12" s="255" t="s">
        <v>1253</v>
      </c>
      <c r="C12" s="252"/>
      <c r="D12" s="253"/>
      <c r="E12" s="229"/>
      <c r="F12" s="211">
        <v>13</v>
      </c>
      <c r="G12" s="269"/>
      <c r="H12" s="269"/>
      <c r="I12" s="269"/>
      <c r="J12" s="269"/>
      <c r="K12" s="254">
        <f t="shared" si="0"/>
        <v>0</v>
      </c>
    </row>
    <row r="13" spans="1:11" x14ac:dyDescent="0.2">
      <c r="B13" s="255" t="s">
        <v>1254</v>
      </c>
      <c r="C13" s="252"/>
      <c r="D13" s="253"/>
      <c r="E13" s="229"/>
      <c r="F13" s="211">
        <v>14</v>
      </c>
      <c r="G13" s="269"/>
      <c r="H13" s="269"/>
      <c r="I13" s="269"/>
      <c r="J13" s="269"/>
      <c r="K13" s="254">
        <f t="shared" si="0"/>
        <v>0</v>
      </c>
    </row>
    <row r="14" spans="1:11" x14ac:dyDescent="0.2">
      <c r="B14" s="255" t="s">
        <v>1255</v>
      </c>
      <c r="C14" s="252"/>
      <c r="D14" s="253"/>
      <c r="E14" s="229"/>
      <c r="F14" s="211">
        <v>15</v>
      </c>
      <c r="G14" s="269"/>
      <c r="H14" s="269"/>
      <c r="I14" s="269"/>
      <c r="J14" s="269"/>
      <c r="K14" s="254">
        <f t="shared" si="0"/>
        <v>0</v>
      </c>
    </row>
    <row r="15" spans="1:11" x14ac:dyDescent="0.2">
      <c r="B15" s="255" t="s">
        <v>1256</v>
      </c>
      <c r="C15" s="252"/>
      <c r="D15" s="253"/>
      <c r="E15" s="229"/>
      <c r="F15" s="211">
        <v>16</v>
      </c>
      <c r="G15" s="269"/>
      <c r="H15" s="269"/>
      <c r="I15" s="269"/>
      <c r="J15" s="269"/>
      <c r="K15" s="254">
        <f t="shared" si="0"/>
        <v>0</v>
      </c>
    </row>
    <row r="16" spans="1:11" x14ac:dyDescent="0.2">
      <c r="B16" s="255" t="s">
        <v>1257</v>
      </c>
      <c r="C16" s="252"/>
      <c r="D16" s="253"/>
      <c r="E16" s="229"/>
      <c r="F16" s="211">
        <v>17</v>
      </c>
      <c r="G16" s="269"/>
      <c r="H16" s="269"/>
      <c r="I16" s="269"/>
      <c r="J16" s="269"/>
      <c r="K16" s="254">
        <f t="shared" si="0"/>
        <v>0</v>
      </c>
    </row>
    <row r="17" spans="2:11" x14ac:dyDescent="0.2">
      <c r="B17" s="255" t="s">
        <v>1258</v>
      </c>
      <c r="C17" s="252"/>
      <c r="D17" s="253"/>
      <c r="E17" s="229"/>
      <c r="F17" s="211">
        <v>18</v>
      </c>
      <c r="G17" s="269"/>
      <c r="H17" s="269"/>
      <c r="I17" s="269"/>
      <c r="J17" s="269"/>
      <c r="K17" s="254">
        <f t="shared" si="0"/>
        <v>0</v>
      </c>
    </row>
    <row r="18" spans="2:11" x14ac:dyDescent="0.2">
      <c r="B18" s="255" t="s">
        <v>1259</v>
      </c>
      <c r="C18" s="252"/>
      <c r="D18" s="253"/>
      <c r="E18" s="229"/>
      <c r="F18" s="211">
        <v>19</v>
      </c>
      <c r="G18" s="269"/>
      <c r="H18" s="269"/>
      <c r="I18" s="269"/>
      <c r="J18" s="269"/>
      <c r="K18" s="254">
        <f t="shared" si="0"/>
        <v>0</v>
      </c>
    </row>
    <row r="19" spans="2:11" x14ac:dyDescent="0.2">
      <c r="B19" s="255" t="s">
        <v>1260</v>
      </c>
      <c r="C19" s="252"/>
      <c r="D19" s="253"/>
      <c r="E19" s="229"/>
      <c r="F19" s="211">
        <v>20</v>
      </c>
      <c r="G19" s="269"/>
      <c r="H19" s="269"/>
      <c r="I19" s="269"/>
      <c r="J19" s="269"/>
      <c r="K19" s="254">
        <f t="shared" si="0"/>
        <v>0</v>
      </c>
    </row>
    <row r="20" spans="2:11" x14ac:dyDescent="0.2">
      <c r="B20" s="255" t="s">
        <v>1261</v>
      </c>
      <c r="C20" s="252"/>
      <c r="D20" s="253"/>
      <c r="E20" s="229"/>
      <c r="F20" s="211">
        <v>21</v>
      </c>
      <c r="G20" s="269"/>
      <c r="H20" s="269"/>
      <c r="I20" s="269"/>
      <c r="J20" s="269"/>
      <c r="K20" s="254">
        <f t="shared" si="0"/>
        <v>0</v>
      </c>
    </row>
    <row r="21" spans="2:11" x14ac:dyDescent="0.2">
      <c r="B21" s="255" t="s">
        <v>1262</v>
      </c>
      <c r="C21" s="252"/>
      <c r="D21" s="253"/>
      <c r="E21" s="229"/>
      <c r="F21" s="211">
        <v>22</v>
      </c>
      <c r="G21" s="269"/>
      <c r="H21" s="269"/>
      <c r="I21" s="269"/>
      <c r="J21" s="269"/>
      <c r="K21" s="254">
        <f t="shared" si="0"/>
        <v>0</v>
      </c>
    </row>
    <row r="22" spans="2:11" x14ac:dyDescent="0.2">
      <c r="B22" s="255" t="s">
        <v>1263</v>
      </c>
      <c r="C22" s="252"/>
      <c r="D22" s="253"/>
      <c r="E22" s="229"/>
      <c r="F22" s="211">
        <v>23</v>
      </c>
      <c r="G22" s="269"/>
      <c r="H22" s="269"/>
      <c r="I22" s="269"/>
      <c r="J22" s="269"/>
      <c r="K22" s="254">
        <f t="shared" si="0"/>
        <v>0</v>
      </c>
    </row>
    <row r="23" spans="2:11" x14ac:dyDescent="0.2">
      <c r="B23" s="778" t="s">
        <v>1349</v>
      </c>
      <c r="C23" s="252"/>
      <c r="D23" s="253"/>
      <c r="E23" s="229"/>
      <c r="F23" s="211">
        <v>24</v>
      </c>
      <c r="G23" s="269"/>
      <c r="H23" s="269"/>
      <c r="I23" s="269"/>
      <c r="J23" s="269"/>
      <c r="K23" s="254">
        <f t="shared" si="0"/>
        <v>0</v>
      </c>
    </row>
    <row r="24" spans="2:11" x14ac:dyDescent="0.2">
      <c r="B24" s="778" t="s">
        <v>849</v>
      </c>
      <c r="C24" s="252"/>
      <c r="D24" s="253"/>
      <c r="E24" s="229"/>
      <c r="F24" s="211">
        <v>25</v>
      </c>
      <c r="G24" s="269"/>
      <c r="H24" s="269"/>
      <c r="I24" s="269"/>
      <c r="J24" s="269"/>
      <c r="K24" s="254">
        <f t="shared" si="0"/>
        <v>0</v>
      </c>
    </row>
    <row r="25" spans="2:11" x14ac:dyDescent="0.2">
      <c r="B25" s="778" t="s">
        <v>1365</v>
      </c>
      <c r="C25" s="252"/>
      <c r="D25" s="253"/>
      <c r="E25" s="229"/>
      <c r="F25" s="211">
        <v>26</v>
      </c>
      <c r="G25" s="269"/>
      <c r="H25" s="269"/>
      <c r="I25" s="269"/>
      <c r="J25" s="269"/>
      <c r="K25" s="254">
        <f t="shared" si="0"/>
        <v>0</v>
      </c>
    </row>
    <row r="26" spans="2:11" x14ac:dyDescent="0.2">
      <c r="B26" s="778" t="s">
        <v>1366</v>
      </c>
      <c r="C26" s="252"/>
      <c r="D26" s="253"/>
      <c r="E26" s="229"/>
      <c r="F26" s="211">
        <v>27</v>
      </c>
      <c r="G26" s="269"/>
      <c r="H26" s="269"/>
      <c r="I26" s="269"/>
      <c r="J26" s="269"/>
      <c r="K26" s="254">
        <f t="shared" si="0"/>
        <v>0</v>
      </c>
    </row>
    <row r="27" spans="2:11" x14ac:dyDescent="0.2">
      <c r="B27" s="778" t="s">
        <v>1367</v>
      </c>
      <c r="C27" s="252"/>
      <c r="D27" s="253"/>
      <c r="E27" s="229"/>
      <c r="F27" s="211">
        <v>28</v>
      </c>
      <c r="G27" s="269"/>
      <c r="H27" s="269"/>
      <c r="I27" s="269"/>
      <c r="J27" s="269"/>
      <c r="K27" s="254">
        <f t="shared" si="0"/>
        <v>0</v>
      </c>
    </row>
    <row r="28" spans="2:11" x14ac:dyDescent="0.2">
      <c r="B28" s="778" t="s">
        <v>1368</v>
      </c>
      <c r="C28" s="252"/>
      <c r="D28" s="253"/>
      <c r="E28" s="229"/>
      <c r="F28" s="211">
        <v>29</v>
      </c>
      <c r="G28" s="269"/>
      <c r="H28" s="269"/>
      <c r="I28" s="269"/>
      <c r="J28" s="269"/>
      <c r="K28" s="254">
        <f t="shared" si="0"/>
        <v>0</v>
      </c>
    </row>
    <row r="29" spans="2:11" x14ac:dyDescent="0.2">
      <c r="B29" s="778" t="s">
        <v>1369</v>
      </c>
      <c r="C29" s="252"/>
      <c r="D29" s="253"/>
      <c r="E29" s="229"/>
      <c r="F29" s="211">
        <v>30</v>
      </c>
      <c r="G29" s="269"/>
      <c r="H29" s="269"/>
      <c r="I29" s="269"/>
      <c r="J29" s="269"/>
      <c r="K29" s="254">
        <f t="shared" si="0"/>
        <v>0</v>
      </c>
    </row>
    <row r="30" spans="2:11" x14ac:dyDescent="0.2">
      <c r="B30" s="778" t="s">
        <v>1370</v>
      </c>
      <c r="C30" s="252"/>
      <c r="D30" s="253"/>
      <c r="E30" s="229"/>
      <c r="F30" s="211">
        <v>31</v>
      </c>
      <c r="G30" s="269"/>
      <c r="H30" s="269"/>
      <c r="I30" s="269"/>
      <c r="J30" s="269"/>
      <c r="K30" s="254">
        <f t="shared" si="0"/>
        <v>0</v>
      </c>
    </row>
    <row r="31" spans="2:11" x14ac:dyDescent="0.2">
      <c r="B31" s="778" t="s">
        <v>1373</v>
      </c>
      <c r="C31" s="252"/>
      <c r="D31" s="253"/>
      <c r="E31" s="229"/>
      <c r="F31" s="211">
        <v>32</v>
      </c>
      <c r="G31" s="269"/>
      <c r="H31" s="269"/>
      <c r="I31" s="269"/>
      <c r="J31" s="269"/>
      <c r="K31" s="254">
        <f t="shared" si="0"/>
        <v>0</v>
      </c>
    </row>
    <row r="32" spans="2:11" x14ac:dyDescent="0.2">
      <c r="B32" s="778" t="s">
        <v>1374</v>
      </c>
      <c r="C32" s="252"/>
      <c r="D32" s="253"/>
      <c r="E32" s="229"/>
      <c r="F32" s="211">
        <v>33</v>
      </c>
      <c r="G32" s="269"/>
      <c r="H32" s="269"/>
      <c r="I32" s="269"/>
      <c r="J32" s="269"/>
      <c r="K32" s="254">
        <f t="shared" si="0"/>
        <v>0</v>
      </c>
    </row>
    <row r="33" spans="2:11" x14ac:dyDescent="0.2">
      <c r="B33" s="779" t="s">
        <v>848</v>
      </c>
      <c r="C33" s="257"/>
      <c r="D33" s="258"/>
      <c r="E33" s="259"/>
      <c r="F33" s="211">
        <v>34</v>
      </c>
      <c r="G33" s="269"/>
      <c r="H33" s="269"/>
      <c r="I33" s="269"/>
      <c r="J33" s="269"/>
      <c r="K33" s="254">
        <f t="shared" si="0"/>
        <v>0</v>
      </c>
    </row>
    <row r="34" spans="2:11" x14ac:dyDescent="0.2">
      <c r="B34" s="260" t="s">
        <v>318</v>
      </c>
      <c r="C34" s="261"/>
      <c r="D34" s="261"/>
      <c r="E34" s="233"/>
      <c r="F34" s="234">
        <v>39</v>
      </c>
      <c r="G34" s="262">
        <f>SUBTOTAL(9,G10:G33)</f>
        <v>0</v>
      </c>
      <c r="H34" s="262">
        <f>SUBTOTAL(9,H10:H33)</f>
        <v>0</v>
      </c>
      <c r="I34" s="262">
        <f>SUBTOTAL(9,I10:I33)</f>
        <v>0</v>
      </c>
      <c r="J34" s="262">
        <f>SUBTOTAL(9,J10:J33)</f>
        <v>0</v>
      </c>
      <c r="K34" s="262">
        <f t="shared" si="0"/>
        <v>0</v>
      </c>
    </row>
    <row r="35" spans="2:11" x14ac:dyDescent="0.2">
      <c r="G35" s="263"/>
      <c r="H35" s="263"/>
      <c r="I35" s="263"/>
      <c r="J35" s="263"/>
      <c r="K35" s="263"/>
    </row>
    <row r="36" spans="2:11" x14ac:dyDescent="0.2">
      <c r="B36" s="264" t="s">
        <v>1343</v>
      </c>
      <c r="G36" s="263"/>
      <c r="H36" s="263"/>
      <c r="I36" s="263"/>
      <c r="J36" s="263"/>
      <c r="K36" s="263"/>
    </row>
    <row r="37" spans="2:11" x14ac:dyDescent="0.2">
      <c r="B37" s="778" t="s">
        <v>122</v>
      </c>
      <c r="C37" s="252"/>
      <c r="D37" s="253"/>
      <c r="E37" s="229"/>
      <c r="F37" s="211">
        <v>41</v>
      </c>
      <c r="G37" s="586"/>
      <c r="H37" s="269"/>
      <c r="I37" s="269"/>
      <c r="J37" s="586"/>
      <c r="K37" s="254">
        <f t="shared" ref="K37:K45" si="1">SUM(G37:I37)-J37</f>
        <v>0</v>
      </c>
    </row>
    <row r="38" spans="2:11" x14ac:dyDescent="0.2">
      <c r="B38" s="778" t="s">
        <v>123</v>
      </c>
      <c r="C38" s="252"/>
      <c r="D38" s="253"/>
      <c r="E38" s="229"/>
      <c r="F38" s="211">
        <v>42</v>
      </c>
      <c r="G38" s="586"/>
      <c r="H38" s="269"/>
      <c r="I38" s="269"/>
      <c r="J38" s="586"/>
      <c r="K38" s="254">
        <f t="shared" si="1"/>
        <v>0</v>
      </c>
    </row>
    <row r="39" spans="2:11" x14ac:dyDescent="0.2">
      <c r="B39" s="778" t="s">
        <v>124</v>
      </c>
      <c r="C39" s="252"/>
      <c r="D39" s="253"/>
      <c r="E39" s="229"/>
      <c r="F39" s="211">
        <v>43</v>
      </c>
      <c r="G39" s="586"/>
      <c r="H39" s="269"/>
      <c r="I39" s="269"/>
      <c r="J39" s="586"/>
      <c r="K39" s="254">
        <f>SUM(G39:I39)-J39</f>
        <v>0</v>
      </c>
    </row>
    <row r="40" spans="2:11" x14ac:dyDescent="0.2">
      <c r="B40" s="260" t="s">
        <v>128</v>
      </c>
      <c r="C40" s="310"/>
      <c r="D40" s="319"/>
      <c r="E40" s="320"/>
      <c r="F40" s="234">
        <v>49</v>
      </c>
      <c r="G40" s="586"/>
      <c r="H40" s="262">
        <f>SUBTOTAL(9,H37:H39)</f>
        <v>0</v>
      </c>
      <c r="I40" s="262">
        <f>SUBTOTAL(9,I37:I39)</f>
        <v>0</v>
      </c>
      <c r="J40" s="586"/>
      <c r="K40" s="262">
        <f>SUM(G40:I40)-J40</f>
        <v>0</v>
      </c>
    </row>
    <row r="41" spans="2:11" x14ac:dyDescent="0.2">
      <c r="B41" s="778" t="s">
        <v>125</v>
      </c>
      <c r="C41" s="252"/>
      <c r="D41" s="253"/>
      <c r="E41" s="229"/>
      <c r="F41" s="211">
        <v>51</v>
      </c>
      <c r="G41" s="586"/>
      <c r="H41" s="269"/>
      <c r="I41" s="269"/>
      <c r="J41" s="586"/>
      <c r="K41" s="254">
        <f t="shared" si="1"/>
        <v>0</v>
      </c>
    </row>
    <row r="42" spans="2:11" x14ac:dyDescent="0.2">
      <c r="B42" s="778" t="s">
        <v>126</v>
      </c>
      <c r="C42" s="252"/>
      <c r="D42" s="253"/>
      <c r="E42" s="229"/>
      <c r="F42" s="211">
        <v>52</v>
      </c>
      <c r="G42" s="586"/>
      <c r="H42" s="269"/>
      <c r="I42" s="269"/>
      <c r="J42" s="586"/>
      <c r="K42" s="254">
        <f t="shared" si="1"/>
        <v>0</v>
      </c>
    </row>
    <row r="43" spans="2:11" x14ac:dyDescent="0.2">
      <c r="B43" s="778" t="s">
        <v>127</v>
      </c>
      <c r="C43" s="252"/>
      <c r="D43" s="253"/>
      <c r="E43" s="229"/>
      <c r="F43" s="211">
        <v>53</v>
      </c>
      <c r="G43" s="586"/>
      <c r="H43" s="269"/>
      <c r="I43" s="269"/>
      <c r="J43" s="586"/>
      <c r="K43" s="254">
        <f t="shared" si="1"/>
        <v>0</v>
      </c>
    </row>
    <row r="44" spans="2:11" x14ac:dyDescent="0.2">
      <c r="B44" s="260" t="s">
        <v>129</v>
      </c>
      <c r="C44" s="310"/>
      <c r="D44" s="319"/>
      <c r="E44" s="320"/>
      <c r="F44" s="234">
        <v>59</v>
      </c>
      <c r="G44" s="586"/>
      <c r="H44" s="262">
        <f>SUBTOTAL(9,H41:H43)</f>
        <v>0</v>
      </c>
      <c r="I44" s="262">
        <f>SUBTOTAL(9,I41:I43)</f>
        <v>0</v>
      </c>
      <c r="J44" s="586"/>
      <c r="K44" s="262">
        <f t="shared" si="1"/>
        <v>0</v>
      </c>
    </row>
    <row r="45" spans="2:11" x14ac:dyDescent="0.2">
      <c r="B45" s="260" t="s">
        <v>485</v>
      </c>
      <c r="C45" s="261"/>
      <c r="D45" s="261"/>
      <c r="E45" s="233"/>
      <c r="F45" s="234">
        <v>69</v>
      </c>
      <c r="G45" s="586"/>
      <c r="H45" s="262">
        <f>SUBTOTAL(9,H37:H44)</f>
        <v>0</v>
      </c>
      <c r="I45" s="262">
        <f>SUBTOTAL(9,I37:I44)</f>
        <v>0</v>
      </c>
      <c r="J45" s="586"/>
      <c r="K45" s="262">
        <f t="shared" si="1"/>
        <v>0</v>
      </c>
    </row>
    <row r="46" spans="2:11" x14ac:dyDescent="0.2">
      <c r="G46" s="263"/>
      <c r="H46" s="263"/>
      <c r="I46" s="263"/>
      <c r="J46" s="263"/>
      <c r="K46" s="263"/>
    </row>
    <row r="47" spans="2:11" x14ac:dyDescent="0.2">
      <c r="B47" s="260" t="s">
        <v>130</v>
      </c>
      <c r="C47" s="261"/>
      <c r="D47" s="261"/>
      <c r="E47" s="233"/>
      <c r="F47" s="234">
        <v>79</v>
      </c>
      <c r="G47" s="341"/>
      <c r="H47" s="262">
        <f>H34+H45</f>
        <v>0</v>
      </c>
      <c r="I47" s="262">
        <f>I34+I45</f>
        <v>0</v>
      </c>
      <c r="J47" s="341"/>
      <c r="K47" s="262">
        <f>K34+K45</f>
        <v>0</v>
      </c>
    </row>
    <row r="48" spans="2:11" x14ac:dyDescent="0.2">
      <c r="G48" s="263"/>
      <c r="H48" s="263"/>
      <c r="I48" s="263"/>
      <c r="J48" s="263"/>
      <c r="K48" s="263"/>
    </row>
    <row r="49" spans="7:11" x14ac:dyDescent="0.2">
      <c r="G49" s="263"/>
      <c r="H49" s="263"/>
      <c r="I49" s="263"/>
      <c r="J49" s="263"/>
      <c r="K49" s="263"/>
    </row>
    <row r="50" spans="7:11" x14ac:dyDescent="0.2">
      <c r="G50" s="263"/>
      <c r="H50" s="263"/>
      <c r="I50" s="263"/>
      <c r="J50" s="263"/>
      <c r="K50" s="263"/>
    </row>
    <row r="51" spans="7:11" x14ac:dyDescent="0.2">
      <c r="G51" s="263"/>
      <c r="H51" s="263"/>
      <c r="I51" s="263"/>
      <c r="J51" s="263"/>
      <c r="K51" s="263"/>
    </row>
    <row r="52" spans="7:11" x14ac:dyDescent="0.2">
      <c r="G52" s="263"/>
      <c r="H52" s="263"/>
      <c r="I52" s="263"/>
      <c r="J52" s="263"/>
      <c r="K52" s="263"/>
    </row>
    <row r="53" spans="7:11" x14ac:dyDescent="0.2">
      <c r="G53" s="263"/>
      <c r="H53" s="263"/>
      <c r="I53" s="263"/>
      <c r="J53" s="263"/>
      <c r="K53" s="263"/>
    </row>
    <row r="54" spans="7:11" x14ac:dyDescent="0.2">
      <c r="G54" s="263"/>
      <c r="H54" s="263"/>
      <c r="I54" s="263"/>
      <c r="J54" s="263"/>
      <c r="K54" s="263"/>
    </row>
    <row r="55" spans="7:11" x14ac:dyDescent="0.2">
      <c r="G55" s="263"/>
      <c r="H55" s="263"/>
      <c r="I55" s="263"/>
      <c r="J55" s="263"/>
      <c r="K55" s="263"/>
    </row>
    <row r="56" spans="7:11" x14ac:dyDescent="0.2">
      <c r="G56" s="263"/>
      <c r="H56" s="263"/>
      <c r="I56" s="263"/>
      <c r="J56" s="263"/>
      <c r="K56" s="263"/>
    </row>
    <row r="57" spans="7:11" x14ac:dyDescent="0.2">
      <c r="G57" s="263"/>
      <c r="H57" s="263"/>
      <c r="I57" s="263"/>
      <c r="J57" s="263"/>
      <c r="K57" s="263"/>
    </row>
    <row r="58" spans="7:11" x14ac:dyDescent="0.2">
      <c r="G58" s="263"/>
      <c r="H58" s="263"/>
      <c r="I58" s="263"/>
      <c r="J58" s="263"/>
      <c r="K58" s="263"/>
    </row>
    <row r="59" spans="7:11" x14ac:dyDescent="0.2">
      <c r="G59" s="263"/>
      <c r="H59" s="263"/>
      <c r="I59" s="263"/>
      <c r="J59" s="263"/>
      <c r="K59" s="263"/>
    </row>
    <row r="60" spans="7:11" x14ac:dyDescent="0.2">
      <c r="G60" s="263"/>
      <c r="H60" s="263"/>
      <c r="I60" s="263"/>
      <c r="J60" s="263"/>
      <c r="K60" s="263"/>
    </row>
    <row r="61" spans="7:11" x14ac:dyDescent="0.2">
      <c r="G61" s="263"/>
      <c r="H61" s="263"/>
      <c r="I61" s="263"/>
      <c r="J61" s="263"/>
      <c r="K61" s="263"/>
    </row>
    <row r="62" spans="7:11" x14ac:dyDescent="0.2">
      <c r="G62" s="263"/>
      <c r="H62" s="263"/>
      <c r="I62" s="263"/>
      <c r="J62" s="263"/>
      <c r="K62" s="263"/>
    </row>
    <row r="63" spans="7:11" x14ac:dyDescent="0.2">
      <c r="G63" s="263"/>
      <c r="H63" s="263"/>
      <c r="I63" s="263"/>
      <c r="J63" s="263"/>
      <c r="K63" s="263"/>
    </row>
    <row r="64" spans="7:11" x14ac:dyDescent="0.2">
      <c r="G64" s="263"/>
      <c r="H64" s="263"/>
      <c r="I64" s="263"/>
      <c r="J64" s="263"/>
      <c r="K64" s="263"/>
    </row>
    <row r="65" spans="7:11" x14ac:dyDescent="0.2">
      <c r="G65" s="263"/>
      <c r="H65" s="263"/>
      <c r="I65" s="263"/>
      <c r="J65" s="263"/>
      <c r="K65" s="263"/>
    </row>
    <row r="66" spans="7:11" x14ac:dyDescent="0.2">
      <c r="G66" s="263"/>
      <c r="H66" s="263"/>
      <c r="I66" s="263"/>
      <c r="J66" s="263"/>
      <c r="K66" s="263"/>
    </row>
    <row r="67" spans="7:11" x14ac:dyDescent="0.2">
      <c r="G67" s="263"/>
      <c r="H67" s="263"/>
      <c r="I67" s="263"/>
      <c r="J67" s="263"/>
      <c r="K67" s="263"/>
    </row>
    <row r="68" spans="7:11" x14ac:dyDescent="0.2">
      <c r="G68" s="263"/>
      <c r="H68" s="263"/>
      <c r="I68" s="263"/>
      <c r="J68" s="263"/>
      <c r="K68" s="263"/>
    </row>
    <row r="69" spans="7:11" x14ac:dyDescent="0.2">
      <c r="G69" s="263"/>
      <c r="H69" s="263"/>
      <c r="I69" s="263"/>
      <c r="J69" s="263"/>
      <c r="K69" s="263"/>
    </row>
    <row r="70" spans="7:11" x14ac:dyDescent="0.2">
      <c r="G70" s="263"/>
      <c r="H70" s="263"/>
      <c r="I70" s="263"/>
      <c r="J70" s="263"/>
      <c r="K70" s="263"/>
    </row>
    <row r="71" spans="7:11" x14ac:dyDescent="0.2">
      <c r="G71" s="263"/>
      <c r="H71" s="263"/>
      <c r="I71" s="263"/>
      <c r="J71" s="263"/>
      <c r="K71" s="263"/>
    </row>
    <row r="72" spans="7:11" x14ac:dyDescent="0.2">
      <c r="G72" s="263"/>
      <c r="H72" s="263"/>
      <c r="I72" s="263"/>
      <c r="J72" s="263"/>
      <c r="K72" s="263"/>
    </row>
    <row r="73" spans="7:11" x14ac:dyDescent="0.2">
      <c r="G73" s="263"/>
      <c r="H73" s="263"/>
      <c r="I73" s="263"/>
      <c r="J73" s="263"/>
      <c r="K73" s="263"/>
    </row>
    <row r="74" spans="7:11" x14ac:dyDescent="0.2">
      <c r="G74" s="263"/>
      <c r="H74" s="263"/>
      <c r="I74" s="263"/>
      <c r="J74" s="263"/>
      <c r="K74" s="263"/>
    </row>
    <row r="75" spans="7:11" x14ac:dyDescent="0.2">
      <c r="G75" s="263"/>
      <c r="H75" s="263"/>
      <c r="I75" s="263"/>
      <c r="J75" s="263"/>
      <c r="K75" s="263"/>
    </row>
    <row r="76" spans="7:11" x14ac:dyDescent="0.2">
      <c r="G76" s="263"/>
      <c r="H76" s="263"/>
      <c r="I76" s="263"/>
      <c r="J76" s="263"/>
      <c r="K76" s="263"/>
    </row>
    <row r="77" spans="7:11" x14ac:dyDescent="0.2">
      <c r="G77" s="263"/>
      <c r="H77" s="263"/>
      <c r="I77" s="263"/>
      <c r="J77" s="263"/>
      <c r="K77" s="263"/>
    </row>
    <row r="78" spans="7:11" x14ac:dyDescent="0.2">
      <c r="G78" s="263"/>
      <c r="H78" s="263"/>
      <c r="I78" s="263"/>
      <c r="J78" s="263"/>
      <c r="K78" s="263"/>
    </row>
    <row r="79" spans="7:11" x14ac:dyDescent="0.2">
      <c r="G79" s="263"/>
      <c r="H79" s="263"/>
      <c r="I79" s="263"/>
      <c r="J79" s="263"/>
      <c r="K79" s="263"/>
    </row>
    <row r="80" spans="7:11" x14ac:dyDescent="0.2">
      <c r="G80" s="263"/>
      <c r="H80" s="263"/>
      <c r="I80" s="263"/>
      <c r="J80" s="263"/>
      <c r="K80" s="263"/>
    </row>
    <row r="81" spans="7:11" x14ac:dyDescent="0.2">
      <c r="G81" s="263"/>
      <c r="H81" s="263"/>
      <c r="I81" s="263"/>
      <c r="J81" s="263"/>
      <c r="K81" s="263"/>
    </row>
    <row r="82" spans="7:11" x14ac:dyDescent="0.2">
      <c r="G82" s="263"/>
      <c r="H82" s="263"/>
      <c r="I82" s="263"/>
      <c r="J82" s="263"/>
      <c r="K82" s="263"/>
    </row>
    <row r="83" spans="7:11" x14ac:dyDescent="0.2">
      <c r="G83" s="263"/>
      <c r="H83" s="263"/>
      <c r="I83" s="263"/>
      <c r="J83" s="263"/>
      <c r="K83" s="263"/>
    </row>
    <row r="84" spans="7:11" x14ac:dyDescent="0.2">
      <c r="G84" s="263"/>
      <c r="H84" s="263"/>
      <c r="I84" s="263"/>
      <c r="J84" s="263"/>
      <c r="K84" s="263"/>
    </row>
    <row r="85" spans="7:11" x14ac:dyDescent="0.2">
      <c r="G85" s="263"/>
      <c r="H85" s="263"/>
      <c r="I85" s="263"/>
      <c r="J85" s="263"/>
      <c r="K85" s="263"/>
    </row>
    <row r="86" spans="7:11" x14ac:dyDescent="0.2">
      <c r="G86" s="263"/>
      <c r="H86" s="263"/>
      <c r="I86" s="263"/>
      <c r="J86" s="263"/>
      <c r="K86" s="263"/>
    </row>
    <row r="87" spans="7:11" x14ac:dyDescent="0.2">
      <c r="G87" s="263"/>
      <c r="H87" s="263"/>
      <c r="I87" s="263"/>
      <c r="J87" s="263"/>
      <c r="K87" s="263"/>
    </row>
    <row r="88" spans="7:11" x14ac:dyDescent="0.2">
      <c r="G88" s="263"/>
      <c r="H88" s="263"/>
      <c r="I88" s="263"/>
      <c r="J88" s="263"/>
      <c r="K88" s="263"/>
    </row>
    <row r="89" spans="7:11" x14ac:dyDescent="0.2">
      <c r="G89" s="263"/>
      <c r="H89" s="263"/>
      <c r="I89" s="263"/>
      <c r="J89" s="263"/>
      <c r="K89" s="263"/>
    </row>
    <row r="90" spans="7:11" x14ac:dyDescent="0.2">
      <c r="G90" s="263"/>
      <c r="H90" s="263"/>
      <c r="I90" s="263"/>
      <c r="J90" s="263"/>
      <c r="K90" s="263"/>
    </row>
    <row r="91" spans="7:11" x14ac:dyDescent="0.2">
      <c r="G91" s="263"/>
      <c r="H91" s="263"/>
      <c r="I91" s="263"/>
      <c r="J91" s="263"/>
      <c r="K91" s="263"/>
    </row>
  </sheetData>
  <sheetProtection password="E47D" sheet="1" objects="1" scenarios="1"/>
  <mergeCells count="2">
    <mergeCell ref="F5:F7"/>
    <mergeCell ref="H5:I5"/>
  </mergeCells>
  <phoneticPr fontId="3" type="noConversion"/>
  <pageMargins left="0.25" right="0.25" top="0.75" bottom="0.75" header="0.5" footer="0.5"/>
  <pageSetup paperSize="9" scale="76" orientation="landscape" r:id="rId1"/>
  <headerFooter alignWithMargins="0">
    <oddFooter>&amp;LForm 85&amp;R&amp;P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pageSetUpPr fitToPage="1"/>
  </sheetPr>
  <dimension ref="A1:K38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B1" sqref="B1"/>
    </sheetView>
  </sheetViews>
  <sheetFormatPr defaultRowHeight="12.75" x14ac:dyDescent="0.2"/>
  <cols>
    <col min="1" max="1" width="2.5703125" style="201" customWidth="1"/>
    <col min="2" max="2" width="30" style="201" customWidth="1"/>
    <col min="3" max="3" width="14.7109375" style="201" customWidth="1"/>
    <col min="4" max="5" width="24.85546875" style="201" customWidth="1"/>
    <col min="6" max="9" width="17" style="201" customWidth="1"/>
    <col min="10" max="13" width="15.85546875" style="201" customWidth="1"/>
    <col min="14" max="16384" width="9.140625" style="201"/>
  </cols>
  <sheetData>
    <row r="1" spans="1:11" s="187" customFormat="1" ht="15.75" x14ac:dyDescent="0.25">
      <c r="A1" s="43" t="str">
        <f ca="1">RIGHT(CELL("filename",A2),LEN(CELL("filename",A2))-FIND("]",CELL("filename",A2)))</f>
        <v>Form 91</v>
      </c>
      <c r="B1" s="184" t="str">
        <f ca="1">INDEX(TOC!$B$5:$G$54,MATCH(TEXT(A1,0),TOC!$B$5:$B$54,0),6)</f>
        <v>Form 91 - Non-Financial Information - Significant Shareholders</v>
      </c>
    </row>
    <row r="2" spans="1:11" s="190" customFormat="1" ht="15.75" x14ac:dyDescent="0.25">
      <c r="B2" s="190" t="str">
        <f>"Company: "&amp;CVR!G10</f>
        <v xml:space="preserve">Company: </v>
      </c>
      <c r="J2" s="193"/>
    </row>
    <row r="3" spans="1:11" s="190" customFormat="1" x14ac:dyDescent="0.2">
      <c r="B3" s="195" t="str">
        <f>"Reporting Period: "&amp;CVR!G12&amp;", "&amp;CVR!G13</f>
        <v xml:space="preserve">Reporting Period: , </v>
      </c>
      <c r="C3" s="195"/>
      <c r="D3" s="195"/>
      <c r="E3" s="195"/>
      <c r="F3" s="195"/>
      <c r="G3" s="195"/>
      <c r="H3" s="195"/>
      <c r="I3" s="195"/>
      <c r="J3" s="195"/>
    </row>
    <row r="4" spans="1:11" ht="12.75" customHeight="1" x14ac:dyDescent="0.2"/>
    <row r="5" spans="1:11" ht="17.25" customHeight="1" x14ac:dyDescent="0.2">
      <c r="G5" s="994" t="s">
        <v>869</v>
      </c>
      <c r="H5" s="995"/>
      <c r="I5" s="995"/>
      <c r="J5" s="996"/>
    </row>
    <row r="6" spans="1:11" ht="42" customHeight="1" x14ac:dyDescent="0.2">
      <c r="B6" s="207" t="s">
        <v>1219</v>
      </c>
      <c r="C6" s="207" t="s">
        <v>1220</v>
      </c>
      <c r="D6" s="207" t="s">
        <v>1241</v>
      </c>
      <c r="E6" s="207" t="s">
        <v>1221</v>
      </c>
      <c r="F6" s="207" t="s">
        <v>1222</v>
      </c>
      <c r="G6" s="207" t="s">
        <v>870</v>
      </c>
      <c r="H6" s="207" t="s">
        <v>871</v>
      </c>
      <c r="I6" s="207" t="s">
        <v>872</v>
      </c>
      <c r="J6" s="207" t="s">
        <v>873</v>
      </c>
    </row>
    <row r="7" spans="1:11" x14ac:dyDescent="0.2">
      <c r="B7" s="219" t="s">
        <v>1394</v>
      </c>
      <c r="C7" s="219" t="s">
        <v>1395</v>
      </c>
      <c r="D7" s="219" t="s">
        <v>1397</v>
      </c>
      <c r="E7" s="219" t="s">
        <v>1396</v>
      </c>
      <c r="F7" s="219" t="s">
        <v>57</v>
      </c>
      <c r="G7" s="219" t="s">
        <v>58</v>
      </c>
      <c r="H7" s="219" t="s">
        <v>59</v>
      </c>
      <c r="I7" s="219" t="s">
        <v>60</v>
      </c>
      <c r="J7" s="219" t="s">
        <v>61</v>
      </c>
    </row>
    <row r="8" spans="1:11" ht="12.75" customHeight="1" x14ac:dyDescent="0.2"/>
    <row r="9" spans="1:11" x14ac:dyDescent="0.2">
      <c r="B9" s="321" t="s">
        <v>1330</v>
      </c>
      <c r="C9" s="322"/>
      <c r="D9" s="322"/>
      <c r="E9" s="322"/>
      <c r="F9" s="322"/>
      <c r="G9" s="322"/>
      <c r="H9" s="322"/>
      <c r="I9" s="322"/>
      <c r="J9" s="322"/>
    </row>
    <row r="10" spans="1:11" x14ac:dyDescent="0.2">
      <c r="B10" s="572"/>
      <c r="C10" s="609"/>
      <c r="D10" s="182"/>
      <c r="E10" s="182"/>
      <c r="F10" s="182"/>
      <c r="G10" s="182"/>
      <c r="H10" s="182"/>
      <c r="I10" s="182"/>
      <c r="J10" s="182"/>
      <c r="K10" s="323"/>
    </row>
    <row r="11" spans="1:11" x14ac:dyDescent="0.2">
      <c r="B11" s="572"/>
      <c r="C11" s="609"/>
      <c r="D11" s="182"/>
      <c r="E11" s="182"/>
      <c r="F11" s="182"/>
      <c r="G11" s="182"/>
      <c r="H11" s="182"/>
      <c r="I11" s="182"/>
      <c r="J11" s="182"/>
      <c r="K11" s="323"/>
    </row>
    <row r="12" spans="1:11" x14ac:dyDescent="0.2">
      <c r="B12" s="572"/>
      <c r="C12" s="609"/>
      <c r="D12" s="182"/>
      <c r="E12" s="182"/>
      <c r="F12" s="182"/>
      <c r="G12" s="182"/>
      <c r="H12" s="182"/>
      <c r="I12" s="182"/>
      <c r="J12" s="182"/>
      <c r="K12" s="323"/>
    </row>
    <row r="13" spans="1:11" x14ac:dyDescent="0.2">
      <c r="B13" s="572"/>
      <c r="C13" s="609"/>
      <c r="D13" s="182"/>
      <c r="E13" s="182"/>
      <c r="F13" s="182"/>
      <c r="G13" s="182"/>
      <c r="H13" s="182"/>
      <c r="I13" s="182"/>
      <c r="J13" s="182"/>
      <c r="K13" s="323"/>
    </row>
    <row r="14" spans="1:11" x14ac:dyDescent="0.2">
      <c r="B14" s="572"/>
      <c r="C14" s="609"/>
      <c r="D14" s="182"/>
      <c r="E14" s="182"/>
      <c r="F14" s="182"/>
      <c r="G14" s="182"/>
      <c r="H14" s="182"/>
      <c r="I14" s="182"/>
      <c r="J14" s="182"/>
      <c r="K14" s="323"/>
    </row>
    <row r="15" spans="1:11" x14ac:dyDescent="0.2">
      <c r="B15" s="572"/>
      <c r="C15" s="609"/>
      <c r="D15" s="182"/>
      <c r="E15" s="182"/>
      <c r="F15" s="182"/>
      <c r="G15" s="182"/>
      <c r="H15" s="182"/>
      <c r="I15" s="182"/>
      <c r="J15" s="182"/>
      <c r="K15" s="323"/>
    </row>
    <row r="16" spans="1:11" x14ac:dyDescent="0.2">
      <c r="B16" s="572"/>
      <c r="C16" s="609"/>
      <c r="D16" s="182"/>
      <c r="E16" s="182"/>
      <c r="F16" s="182"/>
      <c r="G16" s="182"/>
      <c r="H16" s="182"/>
      <c r="I16" s="182"/>
      <c r="J16" s="182"/>
      <c r="K16" s="323"/>
    </row>
    <row r="17" spans="2:11" x14ac:dyDescent="0.2">
      <c r="B17" s="572"/>
      <c r="C17" s="609"/>
      <c r="D17" s="182"/>
      <c r="E17" s="182"/>
      <c r="F17" s="182"/>
      <c r="G17" s="182"/>
      <c r="H17" s="182"/>
      <c r="I17" s="182"/>
      <c r="J17" s="182"/>
      <c r="K17" s="323"/>
    </row>
    <row r="18" spans="2:11" x14ac:dyDescent="0.2">
      <c r="B18" s="572"/>
      <c r="C18" s="609"/>
      <c r="D18" s="182"/>
      <c r="E18" s="182"/>
      <c r="F18" s="182"/>
      <c r="G18" s="182"/>
      <c r="H18" s="182"/>
      <c r="I18" s="182"/>
      <c r="J18" s="182"/>
      <c r="K18" s="323"/>
    </row>
    <row r="19" spans="2:11" x14ac:dyDescent="0.2">
      <c r="B19" s="572"/>
      <c r="C19" s="609"/>
      <c r="D19" s="182"/>
      <c r="E19" s="182"/>
      <c r="F19" s="182"/>
      <c r="G19" s="182"/>
      <c r="H19" s="182"/>
      <c r="I19" s="182"/>
      <c r="J19" s="182"/>
      <c r="K19" s="323"/>
    </row>
    <row r="20" spans="2:11" ht="12.75" customHeight="1" x14ac:dyDescent="0.2"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spans="2:11" s="312" customFormat="1" x14ac:dyDescent="0.2">
      <c r="B21" s="324" t="s">
        <v>1331</v>
      </c>
      <c r="C21" s="325"/>
      <c r="D21" s="325"/>
      <c r="E21" s="325"/>
      <c r="F21" s="325"/>
      <c r="G21" s="325"/>
      <c r="H21" s="325"/>
      <c r="I21" s="325"/>
      <c r="J21" s="325"/>
      <c r="K21" s="326"/>
    </row>
    <row r="22" spans="2:11" x14ac:dyDescent="0.2">
      <c r="B22" s="572"/>
      <c r="C22" s="609"/>
      <c r="D22" s="182"/>
      <c r="E22" s="182"/>
      <c r="F22" s="182"/>
      <c r="G22" s="182"/>
      <c r="H22" s="182"/>
      <c r="I22" s="182"/>
      <c r="J22" s="182"/>
      <c r="K22" s="323"/>
    </row>
    <row r="23" spans="2:11" x14ac:dyDescent="0.2">
      <c r="B23" s="572"/>
      <c r="C23" s="609"/>
      <c r="D23" s="182"/>
      <c r="E23" s="182"/>
      <c r="F23" s="182"/>
      <c r="G23" s="182"/>
      <c r="H23" s="182"/>
      <c r="I23" s="182"/>
      <c r="J23" s="182"/>
      <c r="K23" s="323"/>
    </row>
    <row r="24" spans="2:11" x14ac:dyDescent="0.2">
      <c r="B24" s="572"/>
      <c r="C24" s="609"/>
      <c r="D24" s="182"/>
      <c r="E24" s="182"/>
      <c r="F24" s="182"/>
      <c r="G24" s="182"/>
      <c r="H24" s="182"/>
      <c r="I24" s="182"/>
      <c r="J24" s="182"/>
      <c r="K24" s="323"/>
    </row>
    <row r="25" spans="2:11" x14ac:dyDescent="0.2">
      <c r="B25" s="572"/>
      <c r="C25" s="609"/>
      <c r="D25" s="182"/>
      <c r="E25" s="182"/>
      <c r="F25" s="182"/>
      <c r="G25" s="182"/>
      <c r="H25" s="182"/>
      <c r="I25" s="182"/>
      <c r="J25" s="182"/>
      <c r="K25" s="323"/>
    </row>
    <row r="26" spans="2:11" x14ac:dyDescent="0.2">
      <c r="B26" s="572"/>
      <c r="C26" s="609"/>
      <c r="D26" s="182"/>
      <c r="E26" s="182"/>
      <c r="F26" s="182"/>
      <c r="G26" s="182"/>
      <c r="H26" s="182"/>
      <c r="I26" s="182"/>
      <c r="J26" s="182"/>
      <c r="K26" s="323"/>
    </row>
    <row r="27" spans="2:11" x14ac:dyDescent="0.2">
      <c r="B27" s="572"/>
      <c r="C27" s="609"/>
      <c r="D27" s="182"/>
      <c r="E27" s="182"/>
      <c r="F27" s="182"/>
      <c r="G27" s="182"/>
      <c r="H27" s="182"/>
      <c r="I27" s="182"/>
      <c r="J27" s="182"/>
      <c r="K27" s="323"/>
    </row>
    <row r="28" spans="2:11" x14ac:dyDescent="0.2">
      <c r="B28" s="572"/>
      <c r="C28" s="609"/>
      <c r="D28" s="182"/>
      <c r="E28" s="182"/>
      <c r="F28" s="182"/>
      <c r="G28" s="182"/>
      <c r="H28" s="182"/>
      <c r="I28" s="182"/>
      <c r="J28" s="182"/>
      <c r="K28" s="323"/>
    </row>
    <row r="29" spans="2:11" x14ac:dyDescent="0.2">
      <c r="B29" s="572"/>
      <c r="C29" s="609"/>
      <c r="D29" s="182"/>
      <c r="E29" s="182"/>
      <c r="F29" s="182"/>
      <c r="G29" s="182"/>
      <c r="H29" s="182"/>
      <c r="I29" s="182"/>
      <c r="J29" s="182"/>
      <c r="K29" s="323"/>
    </row>
    <row r="30" spans="2:11" x14ac:dyDescent="0.2">
      <c r="B30" s="572"/>
      <c r="C30" s="609"/>
      <c r="D30" s="182"/>
      <c r="E30" s="182"/>
      <c r="F30" s="182"/>
      <c r="G30" s="182"/>
      <c r="H30" s="182"/>
      <c r="I30" s="182"/>
      <c r="J30" s="182"/>
      <c r="K30" s="323"/>
    </row>
    <row r="31" spans="2:11" x14ac:dyDescent="0.2">
      <c r="B31" s="572"/>
      <c r="C31" s="609"/>
      <c r="D31" s="182"/>
      <c r="E31" s="182"/>
      <c r="F31" s="182"/>
      <c r="G31" s="182"/>
      <c r="H31" s="182"/>
      <c r="I31" s="182"/>
      <c r="J31" s="182"/>
      <c r="K31" s="323"/>
    </row>
    <row r="32" spans="2:11" x14ac:dyDescent="0.2">
      <c r="B32" s="327"/>
      <c r="C32" s="327"/>
      <c r="D32" s="327"/>
      <c r="E32" s="327"/>
      <c r="F32" s="327"/>
      <c r="G32" s="327"/>
      <c r="H32" s="327"/>
      <c r="I32" s="327"/>
      <c r="J32" s="327"/>
      <c r="K32" s="323"/>
    </row>
    <row r="33" spans="2:10" x14ac:dyDescent="0.2">
      <c r="B33" s="328"/>
      <c r="C33" s="328"/>
      <c r="D33" s="328"/>
      <c r="E33" s="328"/>
      <c r="F33" s="328"/>
      <c r="G33" s="328"/>
      <c r="H33" s="328"/>
      <c r="I33" s="328"/>
      <c r="J33" s="328"/>
    </row>
    <row r="34" spans="2:10" x14ac:dyDescent="0.2">
      <c r="B34" s="328"/>
      <c r="C34" s="328"/>
      <c r="D34" s="328"/>
      <c r="E34" s="328"/>
      <c r="F34" s="328"/>
      <c r="G34" s="328"/>
      <c r="H34" s="328"/>
      <c r="I34" s="328"/>
      <c r="J34" s="328"/>
    </row>
    <row r="35" spans="2:10" x14ac:dyDescent="0.2">
      <c r="B35" s="328"/>
      <c r="C35" s="328"/>
      <c r="D35" s="328"/>
      <c r="E35" s="328"/>
      <c r="F35" s="328"/>
      <c r="G35" s="328"/>
      <c r="H35" s="328"/>
      <c r="I35" s="328"/>
      <c r="J35" s="328"/>
    </row>
    <row r="36" spans="2:10" x14ac:dyDescent="0.2">
      <c r="B36" s="328"/>
      <c r="C36" s="328"/>
      <c r="D36" s="328"/>
      <c r="E36" s="328"/>
      <c r="F36" s="328"/>
      <c r="G36" s="328"/>
      <c r="H36" s="328"/>
      <c r="I36" s="328"/>
      <c r="J36" s="328"/>
    </row>
    <row r="37" spans="2:10" x14ac:dyDescent="0.2">
      <c r="B37" s="328"/>
      <c r="C37" s="328"/>
      <c r="D37" s="328"/>
      <c r="E37" s="328"/>
      <c r="F37" s="328"/>
      <c r="G37" s="328"/>
      <c r="H37" s="328"/>
      <c r="I37" s="328"/>
      <c r="J37" s="328"/>
    </row>
    <row r="38" spans="2:10" x14ac:dyDescent="0.2">
      <c r="B38" s="328"/>
      <c r="C38" s="328"/>
      <c r="D38" s="328"/>
      <c r="E38" s="328"/>
      <c r="F38" s="328"/>
      <c r="G38" s="328"/>
      <c r="H38" s="328"/>
      <c r="I38" s="328"/>
      <c r="J38" s="328"/>
    </row>
  </sheetData>
  <sheetProtection password="E47D" sheet="1" objects="1" scenarios="1"/>
  <mergeCells count="1">
    <mergeCell ref="G5:J5"/>
  </mergeCells>
  <phoneticPr fontId="2" type="noConversion"/>
  <pageMargins left="0.25" right="0.25" top="0.75" bottom="0.75" header="0.5" footer="0.5"/>
  <pageSetup paperSize="9" scale="80" orientation="landscape" r:id="rId1"/>
  <headerFooter alignWithMargins="0">
    <oddFooter>&amp;L&amp;A&amp;R&amp;P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F50"/>
  <sheetViews>
    <sheetView showGridLines="0" zoomScale="80" zoomScaleNormal="80" workbookViewId="0">
      <pane ySplit="6" topLeftCell="A7" activePane="bottomLeft" state="frozen"/>
      <selection activeCell="C6" sqref="C6"/>
      <selection pane="bottomLeft" activeCell="B1" sqref="B1"/>
    </sheetView>
  </sheetViews>
  <sheetFormatPr defaultRowHeight="12.75" x14ac:dyDescent="0.2"/>
  <cols>
    <col min="1" max="1" width="2.5703125" style="745" customWidth="1"/>
    <col min="2" max="2" width="27.7109375" style="745" customWidth="1"/>
    <col min="3" max="3" width="27.28515625" style="745" customWidth="1"/>
    <col min="4" max="4" width="24.140625" style="745" customWidth="1"/>
    <col min="5" max="5" width="29.7109375" style="745" customWidth="1"/>
    <col min="6" max="6" width="62.42578125" style="745" customWidth="1"/>
    <col min="7" max="7" width="5.85546875" style="745" customWidth="1"/>
    <col min="8" max="16384" width="9.140625" style="745"/>
  </cols>
  <sheetData>
    <row r="1" spans="1:6" s="758" customFormat="1" ht="15.75" x14ac:dyDescent="0.25">
      <c r="A1" s="43" t="str">
        <f ca="1">RIGHT(CELL("filename",A2),LEN(CELL("filename",A2))-FIND("]",CELL("filename",A2)))</f>
        <v>Form 92</v>
      </c>
      <c r="B1" s="184" t="str">
        <f ca="1">INDEX(TOC!$B$5:$G$54,MATCH(TEXT(A1,0),TOC!$B$5:$B$54,0),6)</f>
        <v>Form 92 - Non-Financial Information - Directors and Senior Management</v>
      </c>
    </row>
    <row r="2" spans="1:6" s="719" customFormat="1" ht="15.75" x14ac:dyDescent="0.25">
      <c r="B2" s="719" t="str">
        <f>"Company: "&amp;CVR!G10</f>
        <v xml:space="preserve">Company: </v>
      </c>
      <c r="E2" s="193"/>
    </row>
    <row r="3" spans="1:6" s="719" customFormat="1" x14ac:dyDescent="0.2">
      <c r="B3" s="720" t="str">
        <f>"Reporting Period: "&amp;CVR!G12&amp;", "&amp;CVR!G13</f>
        <v xml:space="preserve">Reporting Period: , </v>
      </c>
      <c r="C3" s="720"/>
      <c r="D3" s="720"/>
      <c r="E3" s="720"/>
      <c r="F3" s="720"/>
    </row>
    <row r="5" spans="1:6" x14ac:dyDescent="0.2">
      <c r="C5" s="207" t="s">
        <v>1251</v>
      </c>
      <c r="D5" s="207" t="s">
        <v>1332</v>
      </c>
      <c r="E5" s="207" t="s">
        <v>1223</v>
      </c>
      <c r="F5" s="207" t="s">
        <v>1333</v>
      </c>
    </row>
    <row r="6" spans="1:6" x14ac:dyDescent="0.2">
      <c r="C6" s="329" t="s">
        <v>1394</v>
      </c>
      <c r="D6" s="329" t="s">
        <v>1395</v>
      </c>
      <c r="E6" s="329" t="s">
        <v>1397</v>
      </c>
      <c r="F6" s="329" t="s">
        <v>1396</v>
      </c>
    </row>
    <row r="8" spans="1:6" x14ac:dyDescent="0.2">
      <c r="B8" s="330" t="s">
        <v>1242</v>
      </c>
      <c r="C8" s="831"/>
      <c r="D8" s="831"/>
      <c r="E8" s="831"/>
      <c r="F8" s="831"/>
    </row>
    <row r="9" spans="1:6" x14ac:dyDescent="0.2">
      <c r="A9" s="832"/>
      <c r="B9" s="331"/>
      <c r="C9" s="831"/>
      <c r="D9" s="831"/>
      <c r="E9" s="831"/>
      <c r="F9" s="831"/>
    </row>
    <row r="10" spans="1:6" x14ac:dyDescent="0.2">
      <c r="A10" s="832"/>
      <c r="B10" s="331"/>
      <c r="C10" s="831"/>
      <c r="D10" s="831"/>
      <c r="E10" s="831"/>
      <c r="F10" s="831"/>
    </row>
    <row r="11" spans="1:6" x14ac:dyDescent="0.2">
      <c r="A11" s="832"/>
      <c r="B11" s="331"/>
      <c r="C11" s="831"/>
      <c r="D11" s="831"/>
      <c r="E11" s="831"/>
      <c r="F11" s="831"/>
    </row>
    <row r="12" spans="1:6" x14ac:dyDescent="0.2">
      <c r="A12" s="832"/>
      <c r="B12" s="331"/>
      <c r="C12" s="831"/>
      <c r="D12" s="831"/>
      <c r="E12" s="831"/>
      <c r="F12" s="831"/>
    </row>
    <row r="13" spans="1:6" x14ac:dyDescent="0.2">
      <c r="A13" s="832"/>
      <c r="B13" s="331"/>
      <c r="C13" s="831"/>
      <c r="D13" s="831"/>
      <c r="E13" s="831"/>
      <c r="F13" s="831"/>
    </row>
    <row r="14" spans="1:6" x14ac:dyDescent="0.2">
      <c r="A14" s="832"/>
      <c r="B14" s="331"/>
      <c r="C14" s="831"/>
      <c r="D14" s="831"/>
      <c r="E14" s="831"/>
      <c r="F14" s="831"/>
    </row>
    <row r="15" spans="1:6" x14ac:dyDescent="0.2">
      <c r="A15" s="832"/>
      <c r="B15" s="331"/>
      <c r="C15" s="831"/>
      <c r="D15" s="831"/>
      <c r="E15" s="831"/>
      <c r="F15" s="831"/>
    </row>
    <row r="16" spans="1:6" x14ac:dyDescent="0.2">
      <c r="A16" s="832"/>
      <c r="B16" s="331"/>
      <c r="C16" s="831"/>
      <c r="D16" s="831"/>
      <c r="E16" s="831"/>
      <c r="F16" s="831"/>
    </row>
    <row r="17" spans="1:6" x14ac:dyDescent="0.2">
      <c r="A17" s="832"/>
      <c r="B17" s="331"/>
      <c r="C17" s="831"/>
      <c r="D17" s="831"/>
      <c r="E17" s="831"/>
      <c r="F17" s="831"/>
    </row>
    <row r="18" spans="1:6" x14ac:dyDescent="0.2">
      <c r="A18" s="832"/>
      <c r="B18" s="332"/>
      <c r="C18" s="831"/>
      <c r="D18" s="831"/>
      <c r="E18" s="831"/>
      <c r="F18" s="831"/>
    </row>
    <row r="19" spans="1:6" s="770" customFormat="1" x14ac:dyDescent="0.2">
      <c r="B19" s="333"/>
      <c r="C19" s="833"/>
      <c r="D19" s="833"/>
      <c r="E19" s="833"/>
      <c r="F19" s="833"/>
    </row>
    <row r="20" spans="1:6" x14ac:dyDescent="0.2">
      <c r="B20" s="334" t="s">
        <v>1224</v>
      </c>
      <c r="C20" s="831"/>
      <c r="D20" s="831"/>
      <c r="E20" s="831"/>
      <c r="F20" s="831"/>
    </row>
    <row r="21" spans="1:6" s="770" customFormat="1" x14ac:dyDescent="0.2">
      <c r="B21" s="335"/>
      <c r="C21" s="833"/>
      <c r="D21" s="833"/>
      <c r="E21" s="833"/>
      <c r="F21" s="833"/>
    </row>
    <row r="22" spans="1:6" x14ac:dyDescent="0.2">
      <c r="B22" s="330" t="s">
        <v>1225</v>
      </c>
      <c r="C22" s="831"/>
      <c r="D22" s="831"/>
      <c r="E22" s="831"/>
      <c r="F22" s="831"/>
    </row>
    <row r="23" spans="1:6" x14ac:dyDescent="0.2">
      <c r="B23" s="331"/>
      <c r="C23" s="831"/>
      <c r="D23" s="831"/>
      <c r="E23" s="831"/>
      <c r="F23" s="831"/>
    </row>
    <row r="24" spans="1:6" x14ac:dyDescent="0.2">
      <c r="B24" s="834"/>
      <c r="C24" s="831"/>
      <c r="D24" s="831"/>
      <c r="E24" s="831"/>
      <c r="F24" s="831"/>
    </row>
    <row r="25" spans="1:6" s="770" customFormat="1" x14ac:dyDescent="0.2">
      <c r="C25" s="833"/>
      <c r="D25" s="833"/>
      <c r="E25" s="833"/>
      <c r="F25" s="833"/>
    </row>
    <row r="26" spans="1:6" ht="15" x14ac:dyDescent="0.25">
      <c r="B26" s="334" t="s">
        <v>1226</v>
      </c>
      <c r="C26" s="831"/>
      <c r="D26" s="835"/>
      <c r="E26" s="831"/>
      <c r="F26" s="831"/>
    </row>
    <row r="27" spans="1:6" s="770" customFormat="1" x14ac:dyDescent="0.2">
      <c r="B27" s="335"/>
      <c r="C27" s="833"/>
      <c r="D27" s="833"/>
      <c r="E27" s="833"/>
      <c r="F27" s="833"/>
    </row>
    <row r="28" spans="1:6" x14ac:dyDescent="0.2">
      <c r="B28" s="334" t="s">
        <v>1227</v>
      </c>
      <c r="C28" s="831"/>
      <c r="D28" s="831"/>
      <c r="E28" s="831"/>
      <c r="F28" s="831"/>
    </row>
    <row r="29" spans="1:6" s="770" customFormat="1" x14ac:dyDescent="0.2">
      <c r="B29" s="335"/>
      <c r="C29" s="833"/>
      <c r="D29" s="833"/>
      <c r="E29" s="833"/>
      <c r="F29" s="833"/>
    </row>
    <row r="30" spans="1:6" x14ac:dyDescent="0.2">
      <c r="B30" s="334" t="s">
        <v>1228</v>
      </c>
      <c r="C30" s="831"/>
      <c r="D30" s="831"/>
      <c r="E30" s="831"/>
      <c r="F30" s="831"/>
    </row>
    <row r="31" spans="1:6" s="770" customFormat="1" x14ac:dyDescent="0.2">
      <c r="B31" s="335"/>
      <c r="C31" s="833"/>
      <c r="D31" s="833"/>
      <c r="E31" s="833"/>
      <c r="F31" s="833"/>
    </row>
    <row r="32" spans="1:6" x14ac:dyDescent="0.2">
      <c r="B32" s="334" t="s">
        <v>1229</v>
      </c>
      <c r="C32" s="831"/>
      <c r="D32" s="831"/>
      <c r="E32" s="831"/>
      <c r="F32" s="831"/>
    </row>
    <row r="33" spans="2:6" s="770" customFormat="1" x14ac:dyDescent="0.2">
      <c r="B33" s="335"/>
      <c r="C33" s="833"/>
      <c r="D33" s="833"/>
      <c r="E33" s="833"/>
      <c r="F33" s="833"/>
    </row>
    <row r="34" spans="2:6" x14ac:dyDescent="0.2">
      <c r="B34" s="334" t="s">
        <v>1230</v>
      </c>
      <c r="C34" s="831"/>
      <c r="D34" s="831"/>
      <c r="E34" s="831"/>
      <c r="F34" s="831"/>
    </row>
    <row r="35" spans="2:6" s="770" customFormat="1" x14ac:dyDescent="0.2">
      <c r="B35" s="335"/>
      <c r="C35" s="833"/>
      <c r="D35" s="833"/>
      <c r="E35" s="833"/>
      <c r="F35" s="833"/>
    </row>
    <row r="36" spans="2:6" x14ac:dyDescent="0.2">
      <c r="B36" s="334" t="s">
        <v>1231</v>
      </c>
      <c r="C36" s="831"/>
      <c r="D36" s="836"/>
      <c r="E36" s="831"/>
      <c r="F36" s="831"/>
    </row>
    <row r="37" spans="2:6" s="770" customFormat="1" x14ac:dyDescent="0.2">
      <c r="B37" s="335"/>
      <c r="C37" s="833"/>
      <c r="D37" s="833"/>
      <c r="E37" s="833"/>
      <c r="F37" s="833"/>
    </row>
    <row r="38" spans="2:6" ht="15" x14ac:dyDescent="0.25">
      <c r="B38" s="334" t="s">
        <v>1232</v>
      </c>
      <c r="C38" s="831"/>
      <c r="D38" s="835"/>
      <c r="E38" s="831"/>
      <c r="F38" s="831"/>
    </row>
    <row r="39" spans="2:6" s="770" customFormat="1" x14ac:dyDescent="0.2">
      <c r="B39" s="335"/>
      <c r="C39" s="833"/>
      <c r="D39" s="833"/>
      <c r="E39" s="833"/>
      <c r="F39" s="833"/>
    </row>
    <row r="40" spans="2:6" x14ac:dyDescent="0.2">
      <c r="B40" s="336" t="s">
        <v>1597</v>
      </c>
      <c r="C40" s="831"/>
      <c r="D40" s="837"/>
      <c r="E40" s="831"/>
      <c r="F40" s="831"/>
    </row>
    <row r="41" spans="2:6" x14ac:dyDescent="0.2">
      <c r="B41" s="337" t="s">
        <v>1598</v>
      </c>
      <c r="C41" s="831"/>
      <c r="D41" s="831"/>
      <c r="E41" s="831"/>
      <c r="F41" s="831"/>
    </row>
    <row r="42" spans="2:6" x14ac:dyDescent="0.2">
      <c r="B42" s="338" t="s">
        <v>1233</v>
      </c>
      <c r="C42" s="831"/>
      <c r="D42" s="837"/>
      <c r="E42" s="831"/>
      <c r="F42" s="831"/>
    </row>
    <row r="43" spans="2:6" s="770" customFormat="1" x14ac:dyDescent="0.2">
      <c r="B43" s="333"/>
      <c r="C43" s="833"/>
      <c r="D43" s="833"/>
      <c r="E43" s="833"/>
      <c r="F43" s="833"/>
    </row>
    <row r="44" spans="2:6" x14ac:dyDescent="0.2">
      <c r="B44" s="330" t="s">
        <v>1243</v>
      </c>
      <c r="C44" s="831"/>
      <c r="D44" s="838"/>
      <c r="E44" s="831"/>
      <c r="F44" s="831"/>
    </row>
    <row r="45" spans="2:6" x14ac:dyDescent="0.2">
      <c r="B45" s="839"/>
      <c r="C45" s="831"/>
      <c r="D45" s="831"/>
      <c r="E45" s="831"/>
      <c r="F45" s="831"/>
    </row>
    <row r="46" spans="2:6" x14ac:dyDescent="0.2">
      <c r="B46" s="834"/>
      <c r="C46" s="831"/>
      <c r="D46" s="831"/>
      <c r="E46" s="831"/>
      <c r="F46" s="831"/>
    </row>
    <row r="47" spans="2:6" s="770" customFormat="1" x14ac:dyDescent="0.2">
      <c r="B47" s="745"/>
      <c r="C47" s="833"/>
      <c r="D47" s="833"/>
      <c r="E47" s="833"/>
      <c r="F47" s="833"/>
    </row>
    <row r="48" spans="2:6" ht="14.25" x14ac:dyDescent="0.2">
      <c r="B48" s="330" t="s">
        <v>1596</v>
      </c>
      <c r="C48" s="831"/>
      <c r="D48" s="831"/>
      <c r="E48" s="840"/>
      <c r="F48" s="831"/>
    </row>
    <row r="49" spans="2:6" ht="14.25" x14ac:dyDescent="0.2">
      <c r="B49" s="839"/>
      <c r="C49" s="831"/>
      <c r="D49" s="831"/>
      <c r="E49" s="840"/>
      <c r="F49" s="831"/>
    </row>
    <row r="50" spans="2:6" x14ac:dyDescent="0.2">
      <c r="B50" s="834"/>
      <c r="C50" s="831"/>
      <c r="D50" s="831"/>
      <c r="E50" s="831"/>
      <c r="F50" s="831"/>
    </row>
  </sheetData>
  <sheetProtection password="E47D" sheet="1" objects="1" scenarios="1"/>
  <phoneticPr fontId="2" type="noConversion"/>
  <pageMargins left="0.25" right="0.25" top="0.75" bottom="0.75" header="0.5" footer="0.5"/>
  <pageSetup paperSize="9" scale="74" orientation="landscape" r:id="rId1"/>
  <headerFooter alignWithMargins="0">
    <oddFooter xml:space="preserve">&amp;L&amp;A
&amp;R&amp;P of &amp;N
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N38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P33" sqref="P33"/>
    </sheetView>
  </sheetViews>
  <sheetFormatPr defaultRowHeight="12.75" x14ac:dyDescent="0.2"/>
  <cols>
    <col min="1" max="1" width="2.5703125" style="745" customWidth="1"/>
    <col min="2" max="2" width="4.140625" style="745" customWidth="1"/>
    <col min="3" max="3" width="29.5703125" style="745" customWidth="1"/>
    <col min="4" max="4" width="5.85546875" style="745" customWidth="1"/>
    <col min="5" max="7" width="14.42578125" style="745" customWidth="1"/>
    <col min="8" max="8" width="2.140625" style="745" customWidth="1"/>
    <col min="9" max="11" width="14.42578125" style="745" customWidth="1"/>
    <col min="12" max="16384" width="9.140625" style="745"/>
  </cols>
  <sheetData>
    <row r="1" spans="1:11" s="758" customFormat="1" ht="15.75" x14ac:dyDescent="0.25">
      <c r="A1" s="43" t="str">
        <f ca="1">RIGHT(CELL("filename",A2),LEN(CELL("filename",A2))-FIND("]",CELL("filename",A2)))</f>
        <v>Form 93</v>
      </c>
      <c r="B1" s="184" t="str">
        <f ca="1">INDEX(TOC!$B$5:$G$54,MATCH(TEXT(A1,0),TOC!$B$5:$B$54,0),6)</f>
        <v>Form 93 - Non-Financial Information - Breakdown of Employees by Nationality, Gender, and Level</v>
      </c>
    </row>
    <row r="2" spans="1:11" s="719" customFormat="1" x14ac:dyDescent="0.2">
      <c r="B2" s="719" t="str">
        <f>"Company: "&amp;CVR!G10</f>
        <v xml:space="preserve">Company: </v>
      </c>
    </row>
    <row r="3" spans="1:11" s="719" customFormat="1" x14ac:dyDescent="0.2">
      <c r="B3" s="720" t="str">
        <f>"Reporting Period: "&amp;CVR!G12&amp;", "&amp;CVR!G13</f>
        <v xml:space="preserve">Reporting Period: , </v>
      </c>
      <c r="C3" s="720"/>
      <c r="D3" s="720"/>
      <c r="E3" s="720"/>
      <c r="F3" s="720"/>
      <c r="G3" s="720"/>
      <c r="H3" s="720"/>
      <c r="I3" s="720"/>
      <c r="J3" s="720"/>
      <c r="K3" s="720"/>
    </row>
    <row r="5" spans="1:11" s="189" customFormat="1" x14ac:dyDescent="0.2">
      <c r="B5" s="264"/>
      <c r="C5" s="247"/>
      <c r="D5" s="925" t="s">
        <v>1194</v>
      </c>
      <c r="E5" s="241" t="s">
        <v>1375</v>
      </c>
      <c r="F5" s="241"/>
      <c r="G5" s="241"/>
      <c r="I5" s="241" t="s">
        <v>1398</v>
      </c>
      <c r="J5" s="241"/>
      <c r="K5" s="241"/>
    </row>
    <row r="6" spans="1:11" s="189" customFormat="1" ht="25.5" x14ac:dyDescent="0.2">
      <c r="B6" s="250"/>
      <c r="C6" s="247"/>
      <c r="D6" s="930"/>
      <c r="E6" s="303" t="s">
        <v>104</v>
      </c>
      <c r="F6" s="303" t="s">
        <v>90</v>
      </c>
      <c r="G6" s="303" t="s">
        <v>1268</v>
      </c>
      <c r="I6" s="303" t="s">
        <v>104</v>
      </c>
      <c r="J6" s="303" t="s">
        <v>90</v>
      </c>
      <c r="K6" s="303" t="s">
        <v>1268</v>
      </c>
    </row>
    <row r="7" spans="1:11" s="189" customFormat="1" x14ac:dyDescent="0.2">
      <c r="B7" s="247"/>
      <c r="C7" s="247"/>
      <c r="D7" s="926"/>
      <c r="E7" s="227" t="s">
        <v>1394</v>
      </c>
      <c r="F7" s="227" t="s">
        <v>1395</v>
      </c>
      <c r="G7" s="227" t="s">
        <v>755</v>
      </c>
      <c r="H7" s="316"/>
      <c r="I7" s="227" t="s">
        <v>1396</v>
      </c>
      <c r="J7" s="227" t="s">
        <v>57</v>
      </c>
      <c r="K7" s="227" t="s">
        <v>756</v>
      </c>
    </row>
    <row r="8" spans="1:11" s="189" customFormat="1" x14ac:dyDescent="0.2">
      <c r="B8" s="729"/>
      <c r="C8" s="247"/>
      <c r="D8" s="731"/>
      <c r="E8" s="731"/>
      <c r="F8" s="731"/>
      <c r="G8" s="731"/>
      <c r="I8" s="731"/>
      <c r="J8" s="731"/>
      <c r="K8" s="731"/>
    </row>
    <row r="9" spans="1:11" s="206" customFormat="1" x14ac:dyDescent="0.2">
      <c r="A9" s="745"/>
      <c r="B9" s="250" t="s">
        <v>1334</v>
      </c>
      <c r="C9" s="277"/>
      <c r="D9" s="278"/>
      <c r="E9" s="278"/>
      <c r="F9" s="278"/>
      <c r="G9" s="278"/>
      <c r="I9" s="278"/>
      <c r="J9" s="278"/>
      <c r="K9" s="278"/>
    </row>
    <row r="10" spans="1:11" ht="12.75" customHeight="1" x14ac:dyDescent="0.2">
      <c r="B10" s="781" t="s">
        <v>1031</v>
      </c>
      <c r="C10" s="252"/>
      <c r="D10" s="211">
        <v>11</v>
      </c>
      <c r="E10" s="824">
        <f>SUBTOTAL(9,E11:E12)</f>
        <v>0</v>
      </c>
      <c r="F10" s="824">
        <f>SUBTOTAL(9,F11:F12)</f>
        <v>0</v>
      </c>
      <c r="G10" s="824">
        <f>SUBTOTAL(9,G11:G12)</f>
        <v>0</v>
      </c>
      <c r="H10" s="724"/>
      <c r="I10" s="824">
        <f>SUBTOTAL(9,I11:I12)</f>
        <v>0</v>
      </c>
      <c r="J10" s="824">
        <f>SUBTOTAL(9,J11:J12)</f>
        <v>0</v>
      </c>
      <c r="K10" s="824">
        <f>SUBTOTAL(9,K11:K12)</f>
        <v>0</v>
      </c>
    </row>
    <row r="11" spans="1:11" ht="12.75" customHeight="1" x14ac:dyDescent="0.2">
      <c r="B11" s="781"/>
      <c r="C11" s="252" t="s">
        <v>1591</v>
      </c>
      <c r="D11" s="211">
        <v>12</v>
      </c>
      <c r="E11" s="841"/>
      <c r="F11" s="841"/>
      <c r="G11" s="824">
        <f>E11+F11</f>
        <v>0</v>
      </c>
      <c r="H11" s="724"/>
      <c r="I11" s="841"/>
      <c r="J11" s="841"/>
      <c r="K11" s="824">
        <f>I11+J11</f>
        <v>0</v>
      </c>
    </row>
    <row r="12" spans="1:11" ht="12.75" customHeight="1" x14ac:dyDescent="0.2">
      <c r="B12" s="781"/>
      <c r="C12" s="252" t="s">
        <v>1592</v>
      </c>
      <c r="D12" s="211">
        <v>13</v>
      </c>
      <c r="E12" s="841"/>
      <c r="F12" s="841"/>
      <c r="G12" s="824">
        <f>E12+F12</f>
        <v>0</v>
      </c>
      <c r="H12" s="724"/>
      <c r="I12" s="841"/>
      <c r="J12" s="841"/>
      <c r="K12" s="824">
        <f>I12+J12</f>
        <v>0</v>
      </c>
    </row>
    <row r="13" spans="1:11" x14ac:dyDescent="0.2">
      <c r="B13" s="781" t="s">
        <v>1032</v>
      </c>
      <c r="C13" s="252"/>
      <c r="D13" s="211">
        <v>14</v>
      </c>
      <c r="E13" s="824">
        <f>SUBTOTAL(9,E14:E15)</f>
        <v>0</v>
      </c>
      <c r="F13" s="824">
        <f>SUBTOTAL(9,F14:F15)</f>
        <v>0</v>
      </c>
      <c r="G13" s="824">
        <f>SUBTOTAL(9,G14:G15)</f>
        <v>0</v>
      </c>
      <c r="H13" s="724"/>
      <c r="I13" s="824">
        <f>SUBTOTAL(9,I14:I15)</f>
        <v>0</v>
      </c>
      <c r="J13" s="824">
        <f>SUBTOTAL(9,J14:J15)</f>
        <v>0</v>
      </c>
      <c r="K13" s="824">
        <f>SUBTOTAL(9,K14:K15)</f>
        <v>0</v>
      </c>
    </row>
    <row r="14" spans="1:11" x14ac:dyDescent="0.2">
      <c r="B14" s="781"/>
      <c r="C14" s="252" t="s">
        <v>1591</v>
      </c>
      <c r="D14" s="211">
        <v>15</v>
      </c>
      <c r="E14" s="841"/>
      <c r="F14" s="841"/>
      <c r="G14" s="824">
        <f>E14+F14</f>
        <v>0</v>
      </c>
      <c r="H14" s="724"/>
      <c r="I14" s="841"/>
      <c r="J14" s="841"/>
      <c r="K14" s="824">
        <f>I14+J14</f>
        <v>0</v>
      </c>
    </row>
    <row r="15" spans="1:11" x14ac:dyDescent="0.2">
      <c r="B15" s="781"/>
      <c r="C15" s="252" t="s">
        <v>1592</v>
      </c>
      <c r="D15" s="211">
        <v>16</v>
      </c>
      <c r="E15" s="841"/>
      <c r="F15" s="841"/>
      <c r="G15" s="824">
        <f>E15+F15</f>
        <v>0</v>
      </c>
      <c r="H15" s="724"/>
      <c r="I15" s="841"/>
      <c r="J15" s="841"/>
      <c r="K15" s="824">
        <f>I15+J15</f>
        <v>0</v>
      </c>
    </row>
    <row r="16" spans="1:11" x14ac:dyDescent="0.2">
      <c r="B16" s="781" t="s">
        <v>513</v>
      </c>
      <c r="C16" s="252"/>
      <c r="D16" s="211">
        <v>17</v>
      </c>
      <c r="E16" s="824">
        <f>SUBTOTAL(9,E17:E18)</f>
        <v>0</v>
      </c>
      <c r="F16" s="824">
        <f>SUBTOTAL(9,F17:F18)</f>
        <v>0</v>
      </c>
      <c r="G16" s="824">
        <f>SUBTOTAL(9,G17:G18)</f>
        <v>0</v>
      </c>
      <c r="H16" s="724"/>
      <c r="I16" s="824">
        <f>SUBTOTAL(9,I17:I18)</f>
        <v>0</v>
      </c>
      <c r="J16" s="824">
        <f>SUBTOTAL(9,J17:J18)</f>
        <v>0</v>
      </c>
      <c r="K16" s="824">
        <f>SUBTOTAL(9,K17:K18)</f>
        <v>0</v>
      </c>
    </row>
    <row r="17" spans="1:14" ht="12.75" customHeight="1" x14ac:dyDescent="0.2">
      <c r="B17" s="781"/>
      <c r="C17" s="252" t="s">
        <v>1591</v>
      </c>
      <c r="D17" s="211">
        <v>18</v>
      </c>
      <c r="E17" s="841"/>
      <c r="F17" s="841"/>
      <c r="G17" s="824">
        <f>E17+F17</f>
        <v>0</v>
      </c>
      <c r="H17" s="724"/>
      <c r="I17" s="841"/>
      <c r="J17" s="841"/>
      <c r="K17" s="824">
        <f>I17+J17</f>
        <v>0</v>
      </c>
    </row>
    <row r="18" spans="1:14" x14ac:dyDescent="0.2">
      <c r="B18" s="781"/>
      <c r="C18" s="252" t="s">
        <v>1592</v>
      </c>
      <c r="D18" s="211">
        <v>19</v>
      </c>
      <c r="E18" s="841"/>
      <c r="F18" s="841"/>
      <c r="G18" s="824">
        <f>E18+F18</f>
        <v>0</v>
      </c>
      <c r="H18" s="724"/>
      <c r="I18" s="841"/>
      <c r="J18" s="841"/>
      <c r="K18" s="824">
        <f>I18+J18</f>
        <v>0</v>
      </c>
    </row>
    <row r="19" spans="1:14" s="206" customFormat="1" x14ac:dyDescent="0.2">
      <c r="B19" s="274" t="s">
        <v>1030</v>
      </c>
      <c r="C19" s="275"/>
      <c r="D19" s="234">
        <v>29</v>
      </c>
      <c r="E19" s="262">
        <f>SUBTOTAL(9,E10:E18)</f>
        <v>0</v>
      </c>
      <c r="F19" s="262">
        <f>SUBTOTAL(9,F10:F18)</f>
        <v>0</v>
      </c>
      <c r="G19" s="262">
        <f>SUBTOTAL(9,G10:G18)</f>
        <v>0</v>
      </c>
      <c r="H19" s="339"/>
      <c r="I19" s="262">
        <f>SUBTOTAL(9,I10:I18)</f>
        <v>0</v>
      </c>
      <c r="J19" s="262">
        <f>SUBTOTAL(9,J10:J18)</f>
        <v>0</v>
      </c>
      <c r="K19" s="262">
        <f>SUBTOTAL(9,K10:K18)</f>
        <v>0</v>
      </c>
    </row>
    <row r="20" spans="1:14" s="770" customFormat="1" ht="12.75" customHeight="1" x14ac:dyDescent="0.2">
      <c r="B20" s="237"/>
      <c r="C20" s="842"/>
      <c r="D20" s="340"/>
      <c r="E20" s="843"/>
      <c r="F20" s="843"/>
      <c r="G20" s="843"/>
      <c r="I20" s="843"/>
      <c r="J20" s="843"/>
      <c r="K20" s="843"/>
    </row>
    <row r="21" spans="1:14" s="206" customFormat="1" x14ac:dyDescent="0.2">
      <c r="B21" s="274" t="s">
        <v>1610</v>
      </c>
      <c r="C21" s="275"/>
      <c r="D21" s="234">
        <v>39</v>
      </c>
      <c r="E21" s="341"/>
      <c r="F21" s="341"/>
      <c r="G21" s="610">
        <f>IF(G19=0,0,G10/G19)</f>
        <v>0</v>
      </c>
      <c r="H21" s="339"/>
      <c r="I21" s="341"/>
      <c r="J21" s="341"/>
      <c r="K21" s="610">
        <f>IF(K19=0,0,K10/K19)</f>
        <v>0</v>
      </c>
    </row>
    <row r="22" spans="1:14" x14ac:dyDescent="0.2">
      <c r="D22" s="191"/>
      <c r="J22" s="728"/>
    </row>
    <row r="23" spans="1:14" s="206" customFormat="1" x14ac:dyDescent="0.2">
      <c r="A23" s="745"/>
      <c r="B23" s="250" t="s">
        <v>1335</v>
      </c>
      <c r="C23" s="277"/>
      <c r="D23" s="342"/>
      <c r="E23" s="278"/>
      <c r="F23" s="278"/>
      <c r="G23" s="278"/>
      <c r="I23" s="278"/>
      <c r="J23" s="278"/>
      <c r="K23" s="278"/>
      <c r="N23" s="339"/>
    </row>
    <row r="24" spans="1:14" ht="12.75" customHeight="1" x14ac:dyDescent="0.2">
      <c r="B24" s="781" t="s">
        <v>1033</v>
      </c>
      <c r="C24" s="252"/>
      <c r="D24" s="211">
        <v>41</v>
      </c>
      <c r="E24" s="824">
        <f>SUBTOTAL(9,E25:E26)</f>
        <v>0</v>
      </c>
      <c r="F24" s="824">
        <f>SUBTOTAL(9,F25:F26)</f>
        <v>0</v>
      </c>
      <c r="G24" s="824">
        <f>SUBTOTAL(9,G25:G26)</f>
        <v>0</v>
      </c>
      <c r="H24" s="724"/>
      <c r="I24" s="824">
        <f>SUBTOTAL(9,I25:I26)</f>
        <v>0</v>
      </c>
      <c r="J24" s="824">
        <f>SUBTOTAL(9,J25:J26)</f>
        <v>0</v>
      </c>
      <c r="K24" s="824">
        <f>SUBTOTAL(9,K25:K26)</f>
        <v>0</v>
      </c>
    </row>
    <row r="25" spans="1:14" ht="12.75" customHeight="1" x14ac:dyDescent="0.2">
      <c r="B25" s="781"/>
      <c r="C25" s="252" t="s">
        <v>1591</v>
      </c>
      <c r="D25" s="211">
        <v>42</v>
      </c>
      <c r="E25" s="841"/>
      <c r="F25" s="841"/>
      <c r="G25" s="824">
        <f>E25+F25</f>
        <v>0</v>
      </c>
      <c r="H25" s="724"/>
      <c r="I25" s="841"/>
      <c r="J25" s="841"/>
      <c r="K25" s="824">
        <f>I25+J25</f>
        <v>0</v>
      </c>
    </row>
    <row r="26" spans="1:14" ht="12.75" customHeight="1" x14ac:dyDescent="0.2">
      <c r="B26" s="781"/>
      <c r="C26" s="252" t="s">
        <v>1592</v>
      </c>
      <c r="D26" s="211">
        <v>43</v>
      </c>
      <c r="E26" s="841"/>
      <c r="F26" s="841"/>
      <c r="G26" s="824">
        <f>E26+F26</f>
        <v>0</v>
      </c>
      <c r="H26" s="724"/>
      <c r="I26" s="841"/>
      <c r="J26" s="841"/>
      <c r="K26" s="824">
        <f>I26+J26</f>
        <v>0</v>
      </c>
    </row>
    <row r="27" spans="1:14" x14ac:dyDescent="0.2">
      <c r="B27" s="781" t="s">
        <v>1034</v>
      </c>
      <c r="C27" s="252"/>
      <c r="D27" s="211">
        <v>44</v>
      </c>
      <c r="E27" s="824">
        <f>SUBTOTAL(9,E28:E29)</f>
        <v>0</v>
      </c>
      <c r="F27" s="824">
        <f>SUBTOTAL(9,F28:F29)</f>
        <v>0</v>
      </c>
      <c r="G27" s="824">
        <f>SUBTOTAL(9,G28:G29)</f>
        <v>0</v>
      </c>
      <c r="H27" s="724"/>
      <c r="I27" s="824">
        <f>SUBTOTAL(9,I28:I29)</f>
        <v>0</v>
      </c>
      <c r="J27" s="824">
        <f>SUBTOTAL(9,J28:J29)</f>
        <v>0</v>
      </c>
      <c r="K27" s="824">
        <f>SUBTOTAL(9,K28:K29)</f>
        <v>0</v>
      </c>
    </row>
    <row r="28" spans="1:14" x14ac:dyDescent="0.2">
      <c r="B28" s="781"/>
      <c r="C28" s="252" t="s">
        <v>1591</v>
      </c>
      <c r="D28" s="211">
        <v>45</v>
      </c>
      <c r="E28" s="841"/>
      <c r="F28" s="841"/>
      <c r="G28" s="824">
        <f>E28+F28</f>
        <v>0</v>
      </c>
      <c r="H28" s="724"/>
      <c r="I28" s="841"/>
      <c r="J28" s="841"/>
      <c r="K28" s="824">
        <f>I28+J28</f>
        <v>0</v>
      </c>
    </row>
    <row r="29" spans="1:14" x14ac:dyDescent="0.2">
      <c r="B29" s="781"/>
      <c r="C29" s="252" t="s">
        <v>1592</v>
      </c>
      <c r="D29" s="211">
        <v>46</v>
      </c>
      <c r="E29" s="841"/>
      <c r="F29" s="841"/>
      <c r="G29" s="824">
        <f>E29+F29</f>
        <v>0</v>
      </c>
      <c r="H29" s="724"/>
      <c r="I29" s="841"/>
      <c r="J29" s="841"/>
      <c r="K29" s="824">
        <f>I29+J29</f>
        <v>0</v>
      </c>
    </row>
    <row r="30" spans="1:14" x14ac:dyDescent="0.2">
      <c r="B30" s="781" t="s">
        <v>1035</v>
      </c>
      <c r="C30" s="252"/>
      <c r="D30" s="211">
        <v>47</v>
      </c>
      <c r="E30" s="824">
        <f>SUBTOTAL(9,E31:E32)</f>
        <v>0</v>
      </c>
      <c r="F30" s="824">
        <f>SUBTOTAL(9,F31:F32)</f>
        <v>0</v>
      </c>
      <c r="G30" s="824">
        <f>SUBTOTAL(9,G31:G32)</f>
        <v>0</v>
      </c>
      <c r="H30" s="724"/>
      <c r="I30" s="824">
        <f>SUBTOTAL(9,I31:I32)</f>
        <v>0</v>
      </c>
      <c r="J30" s="824">
        <f>SUBTOTAL(9,J31:J32)</f>
        <v>0</v>
      </c>
      <c r="K30" s="824">
        <f>SUBTOTAL(9,K31:K32)</f>
        <v>0</v>
      </c>
    </row>
    <row r="31" spans="1:14" ht="12.75" customHeight="1" x14ac:dyDescent="0.2">
      <c r="B31" s="781"/>
      <c r="C31" s="252" t="s">
        <v>1591</v>
      </c>
      <c r="D31" s="211">
        <v>48</v>
      </c>
      <c r="E31" s="841"/>
      <c r="F31" s="841"/>
      <c r="G31" s="824">
        <f>E31+F31</f>
        <v>0</v>
      </c>
      <c r="H31" s="724"/>
      <c r="I31" s="841"/>
      <c r="J31" s="841"/>
      <c r="K31" s="824">
        <f>I31+J31</f>
        <v>0</v>
      </c>
    </row>
    <row r="32" spans="1:14" x14ac:dyDescent="0.2">
      <c r="B32" s="781"/>
      <c r="C32" s="252" t="s">
        <v>1592</v>
      </c>
      <c r="D32" s="211">
        <v>49</v>
      </c>
      <c r="E32" s="841"/>
      <c r="F32" s="841"/>
      <c r="G32" s="824">
        <f>E32+F32</f>
        <v>0</v>
      </c>
      <c r="H32" s="724"/>
      <c r="I32" s="841"/>
      <c r="J32" s="841"/>
      <c r="K32" s="824">
        <f>I32+J32</f>
        <v>0</v>
      </c>
    </row>
    <row r="33" spans="2:11" s="206" customFormat="1" x14ac:dyDescent="0.2">
      <c r="B33" s="274" t="s">
        <v>897</v>
      </c>
      <c r="C33" s="275"/>
      <c r="D33" s="234">
        <v>59</v>
      </c>
      <c r="E33" s="262">
        <f>SUBTOTAL(9,E24:E32)</f>
        <v>0</v>
      </c>
      <c r="F33" s="262">
        <f>SUBTOTAL(9,F24:F32)</f>
        <v>0</v>
      </c>
      <c r="G33" s="262">
        <f>SUBTOTAL(9,G24:G32)</f>
        <v>0</v>
      </c>
      <c r="H33" s="339"/>
      <c r="I33" s="262">
        <f>SUBTOTAL(9,I24:I32)</f>
        <v>0</v>
      </c>
      <c r="J33" s="262">
        <f>SUBTOTAL(9,J24:J32)</f>
        <v>0</v>
      </c>
      <c r="K33" s="262">
        <f>SUBTOTAL(9,K24:K32)</f>
        <v>0</v>
      </c>
    </row>
    <row r="35" spans="2:11" x14ac:dyDescent="0.2">
      <c r="B35" s="268" t="s">
        <v>749</v>
      </c>
    </row>
    <row r="36" spans="2:11" x14ac:dyDescent="0.2">
      <c r="B36" s="844" t="s">
        <v>1165</v>
      </c>
    </row>
    <row r="37" spans="2:11" x14ac:dyDescent="0.2">
      <c r="B37" s="719"/>
    </row>
    <row r="38" spans="2:11" x14ac:dyDescent="0.2">
      <c r="B38" s="343"/>
    </row>
  </sheetData>
  <sheetProtection password="E47D" sheet="1" objects="1" scenarios="1"/>
  <mergeCells count="1">
    <mergeCell ref="D5:D7"/>
  </mergeCells>
  <phoneticPr fontId="2" type="noConversion"/>
  <pageMargins left="0.25" right="0.25" top="0.75" bottom="0.75" header="0.5" footer="0.5"/>
  <pageSetup paperSize="9" scale="85" orientation="landscape" r:id="rId1"/>
  <headerFooter alignWithMargins="0">
    <oddFooter xml:space="preserve">&amp;L&amp;A
&amp;R&amp;P of &amp;N
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G38"/>
  <sheetViews>
    <sheetView showGridLines="0" zoomScale="80" zoomScaleNormal="80" workbookViewId="0">
      <pane ySplit="8" topLeftCell="A9" activePane="bottomLeft" state="frozen"/>
      <selection activeCell="C6" sqref="C6"/>
      <selection pane="bottomLeft" activeCell="G26" sqref="G26"/>
    </sheetView>
  </sheetViews>
  <sheetFormatPr defaultRowHeight="12.75" x14ac:dyDescent="0.2"/>
  <cols>
    <col min="1" max="1" width="2.5703125" style="189" customWidth="1"/>
    <col min="2" max="2" width="4.7109375" style="189" customWidth="1"/>
    <col min="3" max="7" width="28.140625" style="212" customWidth="1"/>
    <col min="8" max="16384" width="9.140625" style="189"/>
  </cols>
  <sheetData>
    <row r="1" spans="1:7" ht="15.75" x14ac:dyDescent="0.25">
      <c r="A1" s="43"/>
      <c r="B1" s="184" t="s">
        <v>541</v>
      </c>
      <c r="C1" s="188"/>
      <c r="D1" s="188"/>
      <c r="E1" s="188"/>
      <c r="F1" s="188"/>
      <c r="G1" s="188"/>
    </row>
    <row r="2" spans="1:7" ht="15.75" x14ac:dyDescent="0.25">
      <c r="A2" s="43"/>
      <c r="B2" s="190" t="str">
        <f>"Company: "&amp;CVR!G10</f>
        <v xml:space="preserve">Company: </v>
      </c>
      <c r="C2" s="188"/>
      <c r="D2" s="188"/>
      <c r="E2" s="188"/>
      <c r="F2" s="188"/>
      <c r="G2" s="188"/>
    </row>
    <row r="3" spans="1:7" x14ac:dyDescent="0.2">
      <c r="B3" s="195" t="str">
        <f>"Reporting Period: "&amp;CVR!G12&amp;", "&amp;CVR!G13</f>
        <v xml:space="preserve">Reporting Period: , </v>
      </c>
      <c r="C3" s="197"/>
      <c r="D3" s="197"/>
      <c r="E3" s="197"/>
      <c r="F3" s="197"/>
      <c r="G3" s="197"/>
    </row>
    <row r="4" spans="1:7" x14ac:dyDescent="0.2">
      <c r="B4" s="190"/>
      <c r="C4" s="200"/>
      <c r="D4" s="200"/>
      <c r="E4" s="200"/>
      <c r="F4" s="200"/>
      <c r="G4" s="200"/>
    </row>
    <row r="5" spans="1:7" x14ac:dyDescent="0.2">
      <c r="B5" s="190"/>
      <c r="C5" s="200"/>
      <c r="D5" s="200"/>
      <c r="E5" s="200"/>
      <c r="F5" s="200"/>
      <c r="G5" s="200"/>
    </row>
    <row r="6" spans="1:7" x14ac:dyDescent="0.2">
      <c r="B6" s="295" t="s">
        <v>542</v>
      </c>
      <c r="C6" s="200"/>
      <c r="D6" s="200"/>
      <c r="E6" s="200"/>
      <c r="F6" s="200"/>
      <c r="G6" s="200"/>
    </row>
    <row r="7" spans="1:7" s="380" customFormat="1" ht="21" customHeight="1" x14ac:dyDescent="0.2">
      <c r="B7" s="391"/>
      <c r="C7" s="939" t="s">
        <v>532</v>
      </c>
      <c r="D7" s="939" t="s">
        <v>533</v>
      </c>
      <c r="E7" s="1003" t="s">
        <v>534</v>
      </c>
      <c r="F7" s="1004"/>
      <c r="G7" s="997" t="s">
        <v>535</v>
      </c>
    </row>
    <row r="8" spans="1:7" s="380" customFormat="1" ht="24.75" customHeight="1" x14ac:dyDescent="0.2">
      <c r="B8" s="593"/>
      <c r="C8" s="941"/>
      <c r="D8" s="998"/>
      <c r="E8" s="503" t="s">
        <v>536</v>
      </c>
      <c r="F8" s="503" t="s">
        <v>537</v>
      </c>
      <c r="G8" s="929"/>
    </row>
    <row r="9" spans="1:7" s="380" customFormat="1" ht="15.75" customHeight="1" x14ac:dyDescent="0.2">
      <c r="B9" s="348"/>
      <c r="C9" s="203" t="s">
        <v>1394</v>
      </c>
      <c r="D9" s="203" t="s">
        <v>1395</v>
      </c>
      <c r="E9" s="243" t="s">
        <v>1397</v>
      </c>
      <c r="F9" s="243" t="s">
        <v>1396</v>
      </c>
      <c r="G9" s="203" t="s">
        <v>57</v>
      </c>
    </row>
    <row r="10" spans="1:7" ht="15.75" customHeight="1" x14ac:dyDescent="0.2">
      <c r="B10" s="246"/>
      <c r="C10" s="249"/>
      <c r="D10" s="249"/>
      <c r="E10" s="249"/>
      <c r="F10" s="249"/>
      <c r="G10" s="249"/>
    </row>
    <row r="11" spans="1:7" ht="24" customHeight="1" x14ac:dyDescent="0.2">
      <c r="B11" s="507"/>
      <c r="C11" s="845"/>
      <c r="D11" s="845"/>
      <c r="E11" s="846"/>
      <c r="F11" s="847"/>
      <c r="G11" s="848"/>
    </row>
    <row r="12" spans="1:7" x14ac:dyDescent="0.2">
      <c r="C12" s="249"/>
      <c r="D12" s="249"/>
      <c r="E12" s="249"/>
      <c r="F12" s="249"/>
      <c r="G12" s="249"/>
    </row>
    <row r="13" spans="1:7" x14ac:dyDescent="0.2">
      <c r="B13" s="268"/>
      <c r="C13" s="249"/>
      <c r="D13" s="249"/>
      <c r="E13" s="249"/>
      <c r="F13" s="249"/>
      <c r="G13" s="249"/>
    </row>
    <row r="14" spans="1:7" x14ac:dyDescent="0.2">
      <c r="B14" s="250" t="s">
        <v>543</v>
      </c>
      <c r="C14" s="249"/>
      <c r="D14" s="249"/>
      <c r="E14" s="249"/>
      <c r="F14" s="249"/>
      <c r="G14" s="249"/>
    </row>
    <row r="15" spans="1:7" x14ac:dyDescent="0.2">
      <c r="B15" s="391"/>
      <c r="C15" s="909" t="s">
        <v>538</v>
      </c>
      <c r="D15" s="939" t="s">
        <v>539</v>
      </c>
      <c r="E15" s="1000" t="s">
        <v>540</v>
      </c>
      <c r="F15" s="1001"/>
      <c r="G15" s="249"/>
    </row>
    <row r="16" spans="1:7" x14ac:dyDescent="0.2">
      <c r="B16" s="593"/>
      <c r="C16" s="999"/>
      <c r="D16" s="941"/>
      <c r="E16" s="1000"/>
      <c r="F16" s="1002"/>
    </row>
    <row r="17" spans="2:6" ht="15.75" customHeight="1" x14ac:dyDescent="0.2">
      <c r="B17" s="348"/>
      <c r="C17" s="348" t="s">
        <v>58</v>
      </c>
      <c r="D17" s="203" t="s">
        <v>59</v>
      </c>
      <c r="E17" s="203" t="s">
        <v>60</v>
      </c>
      <c r="F17" s="614"/>
    </row>
    <row r="18" spans="2:6" x14ac:dyDescent="0.2">
      <c r="B18" s="246"/>
      <c r="C18" s="247"/>
      <c r="D18" s="249"/>
      <c r="E18" s="249"/>
      <c r="F18" s="249"/>
    </row>
    <row r="19" spans="2:6" ht="24" customHeight="1" x14ac:dyDescent="0.2">
      <c r="B19" s="507">
        <v>1</v>
      </c>
      <c r="C19" s="577"/>
      <c r="D19" s="849"/>
      <c r="E19" s="845"/>
      <c r="F19" s="613"/>
    </row>
    <row r="20" spans="2:6" ht="24" customHeight="1" x14ac:dyDescent="0.2">
      <c r="B20" s="507">
        <v>2</v>
      </c>
      <c r="C20" s="577"/>
      <c r="D20" s="612"/>
      <c r="E20" s="611"/>
      <c r="F20" s="613"/>
    </row>
    <row r="21" spans="2:6" ht="24" customHeight="1" x14ac:dyDescent="0.2">
      <c r="B21" s="507">
        <v>3</v>
      </c>
      <c r="C21" s="577"/>
      <c r="D21" s="612"/>
      <c r="E21" s="611"/>
      <c r="F21" s="613"/>
    </row>
    <row r="22" spans="2:6" ht="24" customHeight="1" x14ac:dyDescent="0.2">
      <c r="B22" s="507">
        <v>4</v>
      </c>
      <c r="C22" s="577"/>
      <c r="D22" s="612"/>
      <c r="E22" s="611"/>
      <c r="F22" s="613"/>
    </row>
    <row r="23" spans="2:6" ht="24" customHeight="1" x14ac:dyDescent="0.2">
      <c r="B23" s="507">
        <v>5</v>
      </c>
      <c r="C23" s="577"/>
      <c r="D23" s="612"/>
      <c r="E23" s="611"/>
      <c r="F23" s="613"/>
    </row>
    <row r="24" spans="2:6" ht="24" customHeight="1" x14ac:dyDescent="0.2">
      <c r="B24" s="507">
        <v>6</v>
      </c>
      <c r="C24" s="577"/>
      <c r="D24" s="612"/>
      <c r="E24" s="611"/>
      <c r="F24" s="613"/>
    </row>
    <row r="25" spans="2:6" ht="24" customHeight="1" x14ac:dyDescent="0.2">
      <c r="B25" s="507">
        <v>7</v>
      </c>
      <c r="C25" s="577"/>
      <c r="D25" s="612"/>
      <c r="E25" s="611"/>
      <c r="F25" s="613"/>
    </row>
    <row r="26" spans="2:6" ht="24" customHeight="1" x14ac:dyDescent="0.2">
      <c r="B26" s="507">
        <v>8</v>
      </c>
      <c r="C26" s="577"/>
      <c r="D26" s="612"/>
      <c r="E26" s="611"/>
      <c r="F26" s="613"/>
    </row>
    <row r="27" spans="2:6" ht="24" customHeight="1" x14ac:dyDescent="0.2">
      <c r="B27" s="507">
        <v>9</v>
      </c>
      <c r="C27" s="577"/>
      <c r="D27" s="612"/>
      <c r="E27" s="611"/>
      <c r="F27" s="613"/>
    </row>
    <row r="28" spans="2:6" ht="24" customHeight="1" x14ac:dyDescent="0.2">
      <c r="B28" s="507">
        <v>10</v>
      </c>
      <c r="C28" s="577"/>
      <c r="D28" s="612"/>
      <c r="E28" s="611"/>
      <c r="F28" s="613"/>
    </row>
    <row r="29" spans="2:6" ht="24" customHeight="1" x14ac:dyDescent="0.2">
      <c r="B29" s="507">
        <f t="shared" ref="B29:B38" si="0">B28+1</f>
        <v>11</v>
      </c>
      <c r="C29" s="577"/>
      <c r="D29" s="612"/>
      <c r="E29" s="611"/>
      <c r="F29" s="613"/>
    </row>
    <row r="30" spans="2:6" ht="24" customHeight="1" x14ac:dyDescent="0.2">
      <c r="B30" s="507">
        <f t="shared" si="0"/>
        <v>12</v>
      </c>
      <c r="C30" s="577"/>
      <c r="D30" s="612"/>
      <c r="E30" s="611"/>
      <c r="F30" s="613"/>
    </row>
    <row r="31" spans="2:6" ht="24" customHeight="1" x14ac:dyDescent="0.2">
      <c r="B31" s="507">
        <f t="shared" si="0"/>
        <v>13</v>
      </c>
      <c r="C31" s="577"/>
      <c r="D31" s="612"/>
      <c r="E31" s="611"/>
      <c r="F31" s="613"/>
    </row>
    <row r="32" spans="2:6" ht="24" customHeight="1" x14ac:dyDescent="0.2">
      <c r="B32" s="507">
        <f t="shared" si="0"/>
        <v>14</v>
      </c>
      <c r="C32" s="577"/>
      <c r="D32" s="612"/>
      <c r="E32" s="611"/>
      <c r="F32" s="613"/>
    </row>
    <row r="33" spans="2:6" ht="24" customHeight="1" x14ac:dyDescent="0.2">
      <c r="B33" s="507">
        <f t="shared" si="0"/>
        <v>15</v>
      </c>
      <c r="C33" s="577"/>
      <c r="D33" s="612"/>
      <c r="E33" s="611"/>
      <c r="F33" s="613"/>
    </row>
    <row r="34" spans="2:6" ht="24" customHeight="1" x14ac:dyDescent="0.2">
      <c r="B34" s="507">
        <f t="shared" si="0"/>
        <v>16</v>
      </c>
      <c r="C34" s="577"/>
      <c r="D34" s="612"/>
      <c r="E34" s="611"/>
      <c r="F34" s="613"/>
    </row>
    <row r="35" spans="2:6" ht="24" customHeight="1" x14ac:dyDescent="0.2">
      <c r="B35" s="507">
        <f t="shared" si="0"/>
        <v>17</v>
      </c>
      <c r="C35" s="577"/>
      <c r="D35" s="612"/>
      <c r="E35" s="611"/>
      <c r="F35" s="613"/>
    </row>
    <row r="36" spans="2:6" ht="24" customHeight="1" x14ac:dyDescent="0.2">
      <c r="B36" s="507">
        <f t="shared" si="0"/>
        <v>18</v>
      </c>
      <c r="C36" s="577"/>
      <c r="D36" s="612"/>
      <c r="E36" s="611"/>
      <c r="F36" s="613"/>
    </row>
    <row r="37" spans="2:6" ht="24" customHeight="1" x14ac:dyDescent="0.2">
      <c r="B37" s="507">
        <f t="shared" si="0"/>
        <v>19</v>
      </c>
      <c r="C37" s="577"/>
      <c r="D37" s="612"/>
      <c r="E37" s="611"/>
      <c r="F37" s="613"/>
    </row>
    <row r="38" spans="2:6" ht="24" customHeight="1" x14ac:dyDescent="0.2">
      <c r="B38" s="507">
        <f t="shared" si="0"/>
        <v>20</v>
      </c>
      <c r="C38" s="572"/>
      <c r="D38" s="611"/>
      <c r="E38" s="611"/>
      <c r="F38" s="613"/>
    </row>
  </sheetData>
  <sheetProtection password="E47D" sheet="1" objects="1" scenarios="1" insertRows="0" deleteRows="0"/>
  <mergeCells count="8">
    <mergeCell ref="G7:G8"/>
    <mergeCell ref="C7:C8"/>
    <mergeCell ref="D7:D8"/>
    <mergeCell ref="C15:C16"/>
    <mergeCell ref="D15:D16"/>
    <mergeCell ref="E15:E16"/>
    <mergeCell ref="F15:F16"/>
    <mergeCell ref="E7:F7"/>
  </mergeCells>
  <phoneticPr fontId="2" type="noConversion"/>
  <pageMargins left="0.25" right="0.25" top="0.75" bottom="0.75" header="0.5" footer="0.5"/>
  <pageSetup paperSize="9" scale="65" orientation="landscape" r:id="rId1"/>
  <headerFooter alignWithMargins="0">
    <oddFooter>&amp;L&amp;A&amp;R&amp;P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pageSetUpPr fitToPage="1"/>
  </sheetPr>
  <dimension ref="A1:Q92"/>
  <sheetViews>
    <sheetView showGridLines="0" zoomScale="80" zoomScaleNormal="80" workbookViewId="0">
      <pane xSplit="5" ySplit="8" topLeftCell="F9" activePane="bottomRight" state="frozen"/>
      <selection activeCell="C6" sqref="C6"/>
      <selection pane="topRight" activeCell="C6" sqref="C6"/>
      <selection pane="bottomLeft" activeCell="C6" sqref="C6"/>
      <selection pane="bottomRight" activeCell="S28" sqref="S28"/>
    </sheetView>
  </sheetViews>
  <sheetFormatPr defaultRowHeight="12.75" x14ac:dyDescent="0.2"/>
  <cols>
    <col min="1" max="1" width="2.5703125" customWidth="1"/>
    <col min="2" max="2" width="3" customWidth="1"/>
    <col min="3" max="3" width="3.5703125" style="63" customWidth="1"/>
    <col min="4" max="4" width="58.140625" customWidth="1"/>
    <col min="5" max="5" width="5.7109375" style="53" customWidth="1"/>
    <col min="6" max="11" width="10" style="54" customWidth="1"/>
    <col min="12" max="17" width="10" customWidth="1"/>
  </cols>
  <sheetData>
    <row r="1" spans="1:17" ht="15.75" x14ac:dyDescent="0.25">
      <c r="A1" s="43" t="str">
        <f ca="1">RIGHT(CELL("filename",A2),LEN(CELL("filename",A2))-FIND("]",CELL("filename",A2)))</f>
        <v>Form 95</v>
      </c>
      <c r="B1" s="24" t="s">
        <v>1545</v>
      </c>
      <c r="C1" s="72"/>
      <c r="D1" s="72"/>
      <c r="E1" s="72"/>
      <c r="F1" s="72"/>
      <c r="G1" s="72"/>
      <c r="H1" s="72"/>
      <c r="I1" s="72"/>
      <c r="J1" s="72"/>
      <c r="K1" s="72"/>
    </row>
    <row r="2" spans="1:17" x14ac:dyDescent="0.2">
      <c r="B2" s="20" t="str">
        <f>"Company: "&amp;CVR!G10</f>
        <v xml:space="preserve">Company: </v>
      </c>
      <c r="C2" s="61"/>
      <c r="D2" s="61"/>
      <c r="F2" s="53"/>
      <c r="G2" s="53"/>
      <c r="H2" s="53"/>
      <c r="I2" s="53"/>
      <c r="J2" s="53"/>
      <c r="K2" s="53"/>
    </row>
    <row r="3" spans="1:17" x14ac:dyDescent="0.2">
      <c r="B3" s="21" t="str">
        <f>"Reporting Period: "&amp;CVR!G12&amp;", "&amp;CVR!G13</f>
        <v xml:space="preserve">Reporting Period: , </v>
      </c>
      <c r="C3" s="62"/>
      <c r="D3" s="62"/>
      <c r="E3" s="55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x14ac:dyDescent="0.2">
      <c r="B4" s="20"/>
      <c r="C4" s="61"/>
      <c r="D4" s="61"/>
      <c r="F4" s="29"/>
      <c r="G4" s="29"/>
      <c r="H4" s="29"/>
      <c r="I4" s="29"/>
      <c r="J4" s="29"/>
      <c r="K4" s="29"/>
    </row>
    <row r="5" spans="1:17" x14ac:dyDescent="0.2">
      <c r="C5"/>
      <c r="E5" s="991" t="s">
        <v>1194</v>
      </c>
      <c r="F5" s="1005" t="s">
        <v>694</v>
      </c>
      <c r="G5" s="1006"/>
      <c r="H5" s="1006"/>
      <c r="I5" s="1006"/>
      <c r="J5" s="1006"/>
      <c r="K5" s="1007"/>
      <c r="L5" s="1005" t="s">
        <v>695</v>
      </c>
      <c r="M5" s="1006"/>
      <c r="N5" s="1006"/>
      <c r="O5" s="1006"/>
      <c r="P5" s="1006"/>
      <c r="Q5" s="1007"/>
    </row>
    <row r="6" spans="1:17" ht="27" customHeight="1" x14ac:dyDescent="0.2">
      <c r="C6"/>
      <c r="E6" s="992"/>
      <c r="F6" s="1008" t="s">
        <v>696</v>
      </c>
      <c r="G6" s="1009"/>
      <c r="H6" s="1008" t="s">
        <v>697</v>
      </c>
      <c r="I6" s="1009"/>
      <c r="J6" s="1008" t="s">
        <v>698</v>
      </c>
      <c r="K6" s="1009"/>
      <c r="L6" s="1008" t="s">
        <v>696</v>
      </c>
      <c r="M6" s="1009"/>
      <c r="N6" s="1008" t="s">
        <v>697</v>
      </c>
      <c r="O6" s="1009"/>
      <c r="P6" s="1008" t="s">
        <v>698</v>
      </c>
      <c r="Q6" s="1009"/>
    </row>
    <row r="7" spans="1:17" ht="27" customHeight="1" x14ac:dyDescent="0.2">
      <c r="C7"/>
      <c r="E7" s="992"/>
      <c r="F7" s="101" t="s">
        <v>699</v>
      </c>
      <c r="G7" s="101" t="s">
        <v>1157</v>
      </c>
      <c r="H7" s="101" t="s">
        <v>699</v>
      </c>
      <c r="I7" s="101" t="s">
        <v>1157</v>
      </c>
      <c r="J7" s="101" t="s">
        <v>699</v>
      </c>
      <c r="K7" s="101" t="s">
        <v>1157</v>
      </c>
      <c r="L7" s="101" t="s">
        <v>699</v>
      </c>
      <c r="M7" s="101" t="s">
        <v>1157</v>
      </c>
      <c r="N7" s="101" t="s">
        <v>699</v>
      </c>
      <c r="O7" s="101" t="s">
        <v>1157</v>
      </c>
      <c r="P7" s="101" t="s">
        <v>699</v>
      </c>
      <c r="Q7" s="101" t="s">
        <v>1157</v>
      </c>
    </row>
    <row r="8" spans="1:17" x14ac:dyDescent="0.2">
      <c r="B8" s="63" t="s">
        <v>54</v>
      </c>
      <c r="C8"/>
      <c r="E8" s="993"/>
      <c r="F8" s="57" t="s">
        <v>1394</v>
      </c>
      <c r="G8" s="57" t="s">
        <v>1395</v>
      </c>
      <c r="H8" s="57" t="s">
        <v>1397</v>
      </c>
      <c r="I8" s="57" t="s">
        <v>1396</v>
      </c>
      <c r="J8" s="57" t="s">
        <v>57</v>
      </c>
      <c r="K8" s="57" t="s">
        <v>58</v>
      </c>
      <c r="L8" s="57" t="s">
        <v>59</v>
      </c>
      <c r="M8" s="57" t="s">
        <v>60</v>
      </c>
      <c r="N8" s="57" t="s">
        <v>61</v>
      </c>
      <c r="O8" s="57" t="s">
        <v>62</v>
      </c>
      <c r="P8" s="57" t="s">
        <v>63</v>
      </c>
      <c r="Q8" s="57" t="s">
        <v>64</v>
      </c>
    </row>
    <row r="9" spans="1:17" x14ac:dyDescent="0.2">
      <c r="B9" s="41"/>
      <c r="C9" s="73"/>
      <c r="D9" s="73"/>
      <c r="E9" s="118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</row>
    <row r="10" spans="1:17" s="19" customFormat="1" x14ac:dyDescent="0.2">
      <c r="A10"/>
      <c r="B10" s="74" t="s">
        <v>1339</v>
      </c>
      <c r="C10" s="104"/>
      <c r="D10" s="104"/>
      <c r="E10" s="118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7" x14ac:dyDescent="0.2">
      <c r="B11" s="76" t="s">
        <v>1017</v>
      </c>
      <c r="C11" s="71"/>
      <c r="D11" s="68"/>
      <c r="E11" s="58">
        <v>11</v>
      </c>
      <c r="F11" s="98">
        <f>SUBTOTAL(9,F12:F23)</f>
        <v>0</v>
      </c>
      <c r="G11" s="98">
        <f>SUBTOTAL(9,G12:G23)</f>
        <v>0</v>
      </c>
      <c r="H11" s="147"/>
      <c r="I11" s="147"/>
      <c r="J11" s="147"/>
      <c r="K11" s="147"/>
      <c r="L11" s="147"/>
      <c r="M11" s="147"/>
      <c r="N11" s="147"/>
      <c r="O11" s="147"/>
      <c r="P11" s="147"/>
      <c r="Q11" s="147"/>
    </row>
    <row r="12" spans="1:17" x14ac:dyDescent="0.2">
      <c r="B12" s="77" t="s">
        <v>1252</v>
      </c>
      <c r="C12" s="71"/>
      <c r="D12" s="68"/>
      <c r="E12" s="58">
        <v>12</v>
      </c>
      <c r="F12" s="269"/>
      <c r="G12" s="269"/>
      <c r="H12" s="147"/>
      <c r="I12" s="147"/>
      <c r="J12" s="147"/>
      <c r="K12" s="147"/>
      <c r="L12" s="147"/>
      <c r="M12" s="147"/>
      <c r="N12" s="147"/>
      <c r="O12" s="147"/>
      <c r="P12" s="147"/>
      <c r="Q12" s="147"/>
    </row>
    <row r="13" spans="1:17" x14ac:dyDescent="0.2">
      <c r="B13" s="77" t="s">
        <v>1253</v>
      </c>
      <c r="C13" s="71"/>
      <c r="D13" s="68"/>
      <c r="E13" s="58">
        <v>13</v>
      </c>
      <c r="F13" s="269"/>
      <c r="G13" s="269"/>
      <c r="H13" s="147"/>
      <c r="I13" s="147"/>
      <c r="J13" s="147"/>
      <c r="K13" s="147"/>
      <c r="L13" s="147"/>
      <c r="M13" s="147"/>
      <c r="N13" s="147"/>
      <c r="O13" s="147"/>
      <c r="P13" s="147"/>
      <c r="Q13" s="147"/>
    </row>
    <row r="14" spans="1:17" x14ac:dyDescent="0.2">
      <c r="B14" s="77" t="s">
        <v>1254</v>
      </c>
      <c r="C14" s="71"/>
      <c r="D14" s="68"/>
      <c r="E14" s="58">
        <v>14</v>
      </c>
      <c r="F14" s="269"/>
      <c r="G14" s="269"/>
      <c r="H14" s="147"/>
      <c r="I14" s="147"/>
      <c r="J14" s="147"/>
      <c r="K14" s="147"/>
      <c r="L14" s="147"/>
      <c r="M14" s="147"/>
      <c r="N14" s="147"/>
      <c r="O14" s="147"/>
      <c r="P14" s="147"/>
      <c r="Q14" s="147"/>
    </row>
    <row r="15" spans="1:17" x14ac:dyDescent="0.2">
      <c r="B15" s="77" t="s">
        <v>1255</v>
      </c>
      <c r="C15" s="71"/>
      <c r="D15" s="68"/>
      <c r="E15" s="58">
        <v>15</v>
      </c>
      <c r="F15" s="269"/>
      <c r="G15" s="269"/>
      <c r="H15" s="147"/>
      <c r="I15" s="147"/>
      <c r="J15" s="147"/>
      <c r="K15" s="147"/>
      <c r="L15" s="147"/>
      <c r="M15" s="147"/>
      <c r="N15" s="147"/>
      <c r="O15" s="147"/>
      <c r="P15" s="147"/>
      <c r="Q15" s="147"/>
    </row>
    <row r="16" spans="1:17" x14ac:dyDescent="0.2">
      <c r="B16" s="77" t="s">
        <v>1256</v>
      </c>
      <c r="C16" s="71"/>
      <c r="D16" s="68"/>
      <c r="E16" s="58">
        <v>16</v>
      </c>
      <c r="F16" s="269"/>
      <c r="G16" s="269"/>
      <c r="H16" s="147"/>
      <c r="I16" s="147"/>
      <c r="J16" s="147"/>
      <c r="K16" s="147"/>
      <c r="L16" s="147"/>
      <c r="M16" s="147"/>
      <c r="N16" s="147"/>
      <c r="O16" s="147"/>
      <c r="P16" s="147"/>
      <c r="Q16" s="147"/>
    </row>
    <row r="17" spans="2:17" x14ac:dyDescent="0.2">
      <c r="B17" s="77" t="s">
        <v>1257</v>
      </c>
      <c r="C17" s="71"/>
      <c r="D17" s="68"/>
      <c r="E17" s="58">
        <v>17</v>
      </c>
      <c r="F17" s="269"/>
      <c r="G17" s="269"/>
      <c r="H17" s="147"/>
      <c r="I17" s="147"/>
      <c r="J17" s="147"/>
      <c r="K17" s="147"/>
      <c r="L17" s="147"/>
      <c r="M17" s="147"/>
      <c r="N17" s="147"/>
      <c r="O17" s="147"/>
      <c r="P17" s="147"/>
      <c r="Q17" s="147"/>
    </row>
    <row r="18" spans="2:17" x14ac:dyDescent="0.2">
      <c r="B18" s="77" t="s">
        <v>1258</v>
      </c>
      <c r="C18" s="71"/>
      <c r="D18" s="68"/>
      <c r="E18" s="58">
        <v>18</v>
      </c>
      <c r="F18" s="269"/>
      <c r="G18" s="269"/>
      <c r="H18" s="147"/>
      <c r="I18" s="147"/>
      <c r="J18" s="147"/>
      <c r="K18" s="147"/>
      <c r="L18" s="147"/>
      <c r="M18" s="147"/>
      <c r="N18" s="147"/>
      <c r="O18" s="147"/>
      <c r="P18" s="147"/>
      <c r="Q18" s="147"/>
    </row>
    <row r="19" spans="2:17" x14ac:dyDescent="0.2">
      <c r="B19" s="77" t="s">
        <v>1259</v>
      </c>
      <c r="C19" s="71"/>
      <c r="D19" s="68"/>
      <c r="E19" s="58">
        <v>19</v>
      </c>
      <c r="F19" s="269"/>
      <c r="G19" s="269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2:17" x14ac:dyDescent="0.2">
      <c r="B20" s="77" t="s">
        <v>1260</v>
      </c>
      <c r="C20" s="71"/>
      <c r="D20" s="68"/>
      <c r="E20" s="58">
        <v>20</v>
      </c>
      <c r="F20" s="269"/>
      <c r="G20" s="269"/>
      <c r="H20" s="147"/>
      <c r="I20" s="147"/>
      <c r="J20" s="147"/>
      <c r="K20" s="147"/>
      <c r="L20" s="147"/>
      <c r="M20" s="147"/>
      <c r="N20" s="147"/>
      <c r="O20" s="147"/>
      <c r="P20" s="147"/>
      <c r="Q20" s="147"/>
    </row>
    <row r="21" spans="2:17" x14ac:dyDescent="0.2">
      <c r="B21" s="77" t="s">
        <v>1261</v>
      </c>
      <c r="C21" s="71"/>
      <c r="D21" s="68"/>
      <c r="E21" s="58">
        <v>21</v>
      </c>
      <c r="F21" s="269"/>
      <c r="G21" s="269"/>
      <c r="H21" s="147"/>
      <c r="I21" s="147"/>
      <c r="J21" s="147"/>
      <c r="K21" s="147"/>
      <c r="L21" s="147"/>
      <c r="M21" s="147"/>
      <c r="N21" s="147"/>
      <c r="O21" s="147"/>
      <c r="P21" s="147"/>
      <c r="Q21" s="147"/>
    </row>
    <row r="22" spans="2:17" x14ac:dyDescent="0.2">
      <c r="B22" s="77" t="s">
        <v>1262</v>
      </c>
      <c r="C22" s="71"/>
      <c r="D22" s="68"/>
      <c r="E22" s="58">
        <v>22</v>
      </c>
      <c r="F22" s="269"/>
      <c r="G22" s="269"/>
      <c r="H22" s="147"/>
      <c r="I22" s="147"/>
      <c r="J22" s="147"/>
      <c r="K22" s="147"/>
      <c r="L22" s="147"/>
      <c r="M22" s="147"/>
      <c r="N22" s="147"/>
      <c r="O22" s="147"/>
      <c r="P22" s="147"/>
      <c r="Q22" s="147"/>
    </row>
    <row r="23" spans="2:17" x14ac:dyDescent="0.2">
      <c r="B23" s="77" t="s">
        <v>1263</v>
      </c>
      <c r="C23" s="71"/>
      <c r="D23" s="68"/>
      <c r="E23" s="58">
        <v>23</v>
      </c>
      <c r="F23" s="269"/>
      <c r="G23" s="269"/>
      <c r="H23" s="147"/>
      <c r="I23" s="147"/>
      <c r="J23" s="147"/>
      <c r="K23" s="147"/>
      <c r="L23" s="147"/>
      <c r="M23" s="147"/>
      <c r="N23" s="147"/>
      <c r="O23" s="147"/>
      <c r="P23" s="147"/>
      <c r="Q23" s="147"/>
    </row>
    <row r="24" spans="2:17" x14ac:dyDescent="0.2">
      <c r="B24" s="76" t="s">
        <v>1349</v>
      </c>
      <c r="C24" s="71"/>
      <c r="D24" s="68"/>
      <c r="E24" s="58">
        <v>24</v>
      </c>
      <c r="F24" s="269"/>
      <c r="G24" s="269"/>
      <c r="H24" s="147"/>
      <c r="I24" s="147"/>
      <c r="J24" s="147"/>
      <c r="K24" s="147"/>
      <c r="L24" s="147"/>
      <c r="M24" s="147"/>
      <c r="N24" s="147"/>
      <c r="O24" s="147"/>
      <c r="P24" s="147"/>
      <c r="Q24" s="147"/>
    </row>
    <row r="25" spans="2:17" x14ac:dyDescent="0.2">
      <c r="B25" s="76" t="s">
        <v>849</v>
      </c>
      <c r="C25" s="71"/>
      <c r="D25" s="68"/>
      <c r="E25" s="58">
        <v>25</v>
      </c>
      <c r="F25" s="269"/>
      <c r="G25" s="269"/>
      <c r="H25" s="147"/>
      <c r="I25" s="147"/>
      <c r="J25" s="147"/>
      <c r="K25" s="147"/>
      <c r="L25" s="147"/>
      <c r="M25" s="147"/>
      <c r="N25" s="147"/>
      <c r="O25" s="147"/>
      <c r="P25" s="147"/>
      <c r="Q25" s="147"/>
    </row>
    <row r="26" spans="2:17" x14ac:dyDescent="0.2">
      <c r="B26" s="76" t="s">
        <v>1365</v>
      </c>
      <c r="C26" s="71"/>
      <c r="D26" s="68"/>
      <c r="E26" s="58">
        <v>26</v>
      </c>
      <c r="F26" s="269"/>
      <c r="G26" s="269"/>
      <c r="H26" s="147"/>
      <c r="I26" s="147"/>
      <c r="J26" s="147"/>
      <c r="K26" s="147"/>
      <c r="L26" s="147"/>
      <c r="M26" s="147"/>
      <c r="N26" s="147"/>
      <c r="O26" s="147"/>
      <c r="P26" s="147"/>
      <c r="Q26" s="147"/>
    </row>
    <row r="27" spans="2:17" x14ac:dyDescent="0.2">
      <c r="B27" s="76" t="s">
        <v>1366</v>
      </c>
      <c r="C27" s="71"/>
      <c r="D27" s="68"/>
      <c r="E27" s="58">
        <v>27</v>
      </c>
      <c r="F27" s="269"/>
      <c r="G27" s="269"/>
      <c r="H27" s="147"/>
      <c r="I27" s="147"/>
      <c r="J27" s="147"/>
      <c r="K27" s="147"/>
      <c r="L27" s="147"/>
      <c r="M27" s="147"/>
      <c r="N27" s="147"/>
      <c r="O27" s="147"/>
      <c r="P27" s="147"/>
      <c r="Q27" s="147"/>
    </row>
    <row r="28" spans="2:17" x14ac:dyDescent="0.2">
      <c r="B28" s="76" t="s">
        <v>1367</v>
      </c>
      <c r="C28" s="71"/>
      <c r="D28" s="68"/>
      <c r="E28" s="58">
        <v>28</v>
      </c>
      <c r="F28" s="269"/>
      <c r="G28" s="269"/>
      <c r="H28" s="147"/>
      <c r="I28" s="147"/>
      <c r="J28" s="147"/>
      <c r="K28" s="147"/>
      <c r="L28" s="147"/>
      <c r="M28" s="147"/>
      <c r="N28" s="147"/>
      <c r="O28" s="147"/>
      <c r="P28" s="147"/>
      <c r="Q28" s="147"/>
    </row>
    <row r="29" spans="2:17" x14ac:dyDescent="0.2">
      <c r="B29" s="76" t="s">
        <v>1368</v>
      </c>
      <c r="C29" s="71"/>
      <c r="D29" s="68"/>
      <c r="E29" s="58">
        <v>29</v>
      </c>
      <c r="F29" s="269"/>
      <c r="G29" s="269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spans="2:17" x14ac:dyDescent="0.2">
      <c r="B30" s="76" t="s">
        <v>1369</v>
      </c>
      <c r="C30" s="71"/>
      <c r="D30" s="68"/>
      <c r="E30" s="58">
        <v>30</v>
      </c>
      <c r="F30" s="269"/>
      <c r="G30" s="269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2:17" x14ac:dyDescent="0.2">
      <c r="B31" s="76" t="s">
        <v>1370</v>
      </c>
      <c r="C31" s="71"/>
      <c r="D31" s="68"/>
      <c r="E31" s="58">
        <v>31</v>
      </c>
      <c r="F31" s="269"/>
      <c r="G31" s="269"/>
      <c r="H31" s="147"/>
      <c r="I31" s="147"/>
      <c r="J31" s="147"/>
      <c r="K31" s="147"/>
      <c r="L31" s="147"/>
      <c r="M31" s="147"/>
      <c r="N31" s="147"/>
      <c r="O31" s="147"/>
      <c r="P31" s="147"/>
      <c r="Q31" s="147"/>
    </row>
    <row r="32" spans="2:17" x14ac:dyDescent="0.2">
      <c r="B32" s="76" t="s">
        <v>1373</v>
      </c>
      <c r="C32" s="71"/>
      <c r="D32" s="68"/>
      <c r="E32" s="58">
        <v>32</v>
      </c>
      <c r="F32" s="269"/>
      <c r="G32" s="269"/>
      <c r="H32" s="147"/>
      <c r="I32" s="147"/>
      <c r="J32" s="147"/>
      <c r="K32" s="147"/>
      <c r="L32" s="147"/>
      <c r="M32" s="147"/>
      <c r="N32" s="147"/>
      <c r="O32" s="147"/>
      <c r="P32" s="147"/>
      <c r="Q32" s="147"/>
    </row>
    <row r="33" spans="2:17" x14ac:dyDescent="0.2">
      <c r="B33" s="76" t="s">
        <v>1374</v>
      </c>
      <c r="C33" s="71"/>
      <c r="D33" s="68"/>
      <c r="E33" s="58">
        <v>33</v>
      </c>
      <c r="F33" s="269"/>
      <c r="G33" s="269"/>
      <c r="H33" s="147"/>
      <c r="I33" s="147"/>
      <c r="J33" s="147"/>
      <c r="K33" s="147"/>
      <c r="L33" s="147"/>
      <c r="M33" s="147"/>
      <c r="N33" s="147"/>
      <c r="O33" s="147"/>
      <c r="P33" s="147"/>
      <c r="Q33" s="147"/>
    </row>
    <row r="34" spans="2:17" x14ac:dyDescent="0.2">
      <c r="B34" s="78" t="s">
        <v>848</v>
      </c>
      <c r="C34" s="79"/>
      <c r="D34" s="81"/>
      <c r="E34" s="58">
        <v>34</v>
      </c>
      <c r="F34" s="269"/>
      <c r="G34" s="269"/>
      <c r="H34" s="147"/>
      <c r="I34" s="147"/>
      <c r="J34" s="147"/>
      <c r="K34" s="147"/>
      <c r="L34" s="147"/>
      <c r="M34" s="147"/>
      <c r="N34" s="147"/>
      <c r="O34" s="147"/>
      <c r="P34" s="147"/>
      <c r="Q34" s="147"/>
    </row>
    <row r="35" spans="2:17" x14ac:dyDescent="0.2">
      <c r="B35" s="82" t="s">
        <v>326</v>
      </c>
      <c r="C35" s="75"/>
      <c r="D35" s="69"/>
      <c r="E35" s="23">
        <v>39</v>
      </c>
      <c r="F35" s="33">
        <f>SUBTOTAL(9,F11:F34)</f>
        <v>0</v>
      </c>
      <c r="G35" s="33">
        <f>SUBTOTAL(9,G11:G34)</f>
        <v>0</v>
      </c>
      <c r="H35" s="147"/>
      <c r="I35" s="147"/>
      <c r="J35" s="147"/>
      <c r="K35" s="147"/>
      <c r="L35" s="147"/>
      <c r="M35" s="147"/>
      <c r="N35" s="147"/>
      <c r="O35" s="147"/>
      <c r="P35" s="147"/>
      <c r="Q35" s="147"/>
    </row>
    <row r="36" spans="2:17" x14ac:dyDescent="0.2"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</row>
    <row r="37" spans="2:17" x14ac:dyDescent="0.2">
      <c r="B37" s="87" t="s">
        <v>1343</v>
      </c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</row>
    <row r="38" spans="2:17" x14ac:dyDescent="0.2">
      <c r="B38" s="97" t="s">
        <v>639</v>
      </c>
      <c r="C38" s="71"/>
      <c r="D38" s="68"/>
      <c r="E38" s="58">
        <v>41</v>
      </c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</row>
    <row r="39" spans="2:17" x14ac:dyDescent="0.2">
      <c r="B39" s="97" t="s">
        <v>638</v>
      </c>
      <c r="C39" s="71"/>
      <c r="D39" s="68"/>
      <c r="E39" s="58">
        <v>42</v>
      </c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</row>
    <row r="40" spans="2:17" x14ac:dyDescent="0.2">
      <c r="B40" s="97" t="s">
        <v>640</v>
      </c>
      <c r="C40" s="71"/>
      <c r="D40" s="68"/>
      <c r="E40" s="58">
        <v>43</v>
      </c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</row>
    <row r="41" spans="2:17" x14ac:dyDescent="0.2">
      <c r="B41" s="82" t="s">
        <v>641</v>
      </c>
      <c r="C41" s="75"/>
      <c r="D41" s="89"/>
      <c r="E41" s="23">
        <v>49</v>
      </c>
      <c r="F41" s="33">
        <f>SUBTOTAL(9,F38:F40)</f>
        <v>0</v>
      </c>
      <c r="G41" s="33">
        <f>SUBTOTAL(9,G38:G40)</f>
        <v>0</v>
      </c>
      <c r="H41" s="33">
        <f>SUBTOTAL(9,H38:H40)</f>
        <v>0</v>
      </c>
      <c r="I41" s="33">
        <f t="shared" ref="I41:P41" si="0">SUBTOTAL(9,I38:I40)</f>
        <v>0</v>
      </c>
      <c r="J41" s="33">
        <f t="shared" si="0"/>
        <v>0</v>
      </c>
      <c r="K41" s="33">
        <f t="shared" si="0"/>
        <v>0</v>
      </c>
      <c r="L41" s="33">
        <f t="shared" si="0"/>
        <v>0</v>
      </c>
      <c r="M41" s="33">
        <f t="shared" si="0"/>
        <v>0</v>
      </c>
      <c r="N41" s="33">
        <f t="shared" si="0"/>
        <v>0</v>
      </c>
      <c r="O41" s="33">
        <f t="shared" si="0"/>
        <v>0</v>
      </c>
      <c r="P41" s="33">
        <f t="shared" si="0"/>
        <v>0</v>
      </c>
      <c r="Q41" s="33">
        <f>SUBTOTAL(9,Q38:Q40)</f>
        <v>0</v>
      </c>
    </row>
    <row r="42" spans="2:17" x14ac:dyDescent="0.2">
      <c r="B42" s="97" t="s">
        <v>642</v>
      </c>
      <c r="C42" s="71"/>
      <c r="D42" s="68"/>
      <c r="E42" s="58">
        <v>51</v>
      </c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</row>
    <row r="43" spans="2:17" x14ac:dyDescent="0.2">
      <c r="B43" s="97" t="s">
        <v>644</v>
      </c>
      <c r="C43" s="71"/>
      <c r="D43" s="68"/>
      <c r="E43" s="58">
        <v>52</v>
      </c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</row>
    <row r="44" spans="2:17" x14ac:dyDescent="0.2">
      <c r="B44" s="97" t="s">
        <v>643</v>
      </c>
      <c r="C44" s="71"/>
      <c r="D44" s="68"/>
      <c r="E44" s="58">
        <v>53</v>
      </c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</row>
    <row r="45" spans="2:17" x14ac:dyDescent="0.2">
      <c r="B45" s="82" t="s">
        <v>645</v>
      </c>
      <c r="C45" s="75"/>
      <c r="D45" s="89"/>
      <c r="E45" s="23">
        <v>59</v>
      </c>
      <c r="F45" s="33">
        <f>SUBTOTAL(9,F42:F44)</f>
        <v>0</v>
      </c>
      <c r="G45" s="33">
        <f>SUBTOTAL(9,G42:G44)</f>
        <v>0</v>
      </c>
      <c r="H45" s="33">
        <f t="shared" ref="H45:P45" si="1">SUBTOTAL(9,H42:H44)</f>
        <v>0</v>
      </c>
      <c r="I45" s="33">
        <f t="shared" si="1"/>
        <v>0</v>
      </c>
      <c r="J45" s="33">
        <f t="shared" si="1"/>
        <v>0</v>
      </c>
      <c r="K45" s="33">
        <f t="shared" si="1"/>
        <v>0</v>
      </c>
      <c r="L45" s="33">
        <f t="shared" si="1"/>
        <v>0</v>
      </c>
      <c r="M45" s="33">
        <f t="shared" si="1"/>
        <v>0</v>
      </c>
      <c r="N45" s="33">
        <f t="shared" si="1"/>
        <v>0</v>
      </c>
      <c r="O45" s="33">
        <f t="shared" si="1"/>
        <v>0</v>
      </c>
      <c r="P45" s="33">
        <f t="shared" si="1"/>
        <v>0</v>
      </c>
      <c r="Q45" s="33">
        <f>SUBTOTAL(9,Q42:Q44)</f>
        <v>0</v>
      </c>
    </row>
    <row r="46" spans="2:17" x14ac:dyDescent="0.2">
      <c r="B46" s="82" t="s">
        <v>646</v>
      </c>
      <c r="C46" s="75"/>
      <c r="D46" s="89"/>
      <c r="E46" s="23">
        <v>69</v>
      </c>
      <c r="F46" s="33">
        <f t="shared" ref="F46:K46" si="2">SUBTOTAL(9,F38:F45)</f>
        <v>0</v>
      </c>
      <c r="G46" s="33">
        <f t="shared" si="2"/>
        <v>0</v>
      </c>
      <c r="H46" s="33">
        <f t="shared" si="2"/>
        <v>0</v>
      </c>
      <c r="I46" s="33">
        <f t="shared" si="2"/>
        <v>0</v>
      </c>
      <c r="J46" s="33">
        <f t="shared" si="2"/>
        <v>0</v>
      </c>
      <c r="K46" s="33">
        <f t="shared" si="2"/>
        <v>0</v>
      </c>
      <c r="L46" s="33">
        <f t="shared" ref="L46:Q46" si="3">SUBTOTAL(9,L38:L45)</f>
        <v>0</v>
      </c>
      <c r="M46" s="33">
        <f t="shared" si="3"/>
        <v>0</v>
      </c>
      <c r="N46" s="33">
        <f t="shared" si="3"/>
        <v>0</v>
      </c>
      <c r="O46" s="33">
        <f t="shared" si="3"/>
        <v>0</v>
      </c>
      <c r="P46" s="33">
        <f t="shared" si="3"/>
        <v>0</v>
      </c>
      <c r="Q46" s="33">
        <f t="shared" si="3"/>
        <v>0</v>
      </c>
    </row>
    <row r="47" spans="2:17" x14ac:dyDescent="0.2"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</row>
    <row r="48" spans="2:17" x14ac:dyDescent="0.2">
      <c r="B48" s="82" t="s">
        <v>647</v>
      </c>
      <c r="C48" s="75"/>
      <c r="D48" s="69"/>
      <c r="E48" s="23">
        <v>79</v>
      </c>
      <c r="F48" s="33">
        <f>F35+F46</f>
        <v>0</v>
      </c>
      <c r="G48" s="33">
        <f>G35+G46</f>
        <v>0</v>
      </c>
      <c r="H48" s="33">
        <f>H35+H46</f>
        <v>0</v>
      </c>
      <c r="I48" s="33">
        <f>I35+I46</f>
        <v>0</v>
      </c>
      <c r="J48" s="33">
        <f t="shared" ref="J48:P48" si="4">J35+J46</f>
        <v>0</v>
      </c>
      <c r="K48" s="33">
        <f t="shared" si="4"/>
        <v>0</v>
      </c>
      <c r="L48" s="33">
        <f t="shared" si="4"/>
        <v>0</v>
      </c>
      <c r="M48" s="33">
        <f t="shared" si="4"/>
        <v>0</v>
      </c>
      <c r="N48" s="33">
        <f t="shared" si="4"/>
        <v>0</v>
      </c>
      <c r="O48" s="33">
        <f t="shared" si="4"/>
        <v>0</v>
      </c>
      <c r="P48" s="33">
        <f t="shared" si="4"/>
        <v>0</v>
      </c>
      <c r="Q48" s="33">
        <f>Q35+Q46</f>
        <v>0</v>
      </c>
    </row>
    <row r="49" spans="6:11" x14ac:dyDescent="0.2">
      <c r="F49" s="99"/>
      <c r="G49" s="99"/>
      <c r="H49" s="99"/>
      <c r="I49" s="99"/>
      <c r="J49" s="99"/>
      <c r="K49" s="99"/>
    </row>
    <row r="50" spans="6:11" x14ac:dyDescent="0.2">
      <c r="F50" s="99"/>
      <c r="G50" s="99"/>
      <c r="H50" s="99"/>
      <c r="I50" s="99"/>
      <c r="J50" s="99"/>
      <c r="K50" s="99"/>
    </row>
    <row r="51" spans="6:11" x14ac:dyDescent="0.2">
      <c r="F51" s="99"/>
      <c r="G51" s="99"/>
      <c r="H51" s="99"/>
      <c r="I51" s="99"/>
      <c r="J51" s="99"/>
      <c r="K51" s="99"/>
    </row>
    <row r="52" spans="6:11" x14ac:dyDescent="0.2">
      <c r="F52" s="99"/>
      <c r="G52" s="99"/>
      <c r="H52" s="99"/>
      <c r="I52" s="99"/>
      <c r="J52" s="99"/>
      <c r="K52" s="99"/>
    </row>
    <row r="53" spans="6:11" x14ac:dyDescent="0.2">
      <c r="F53" s="99"/>
      <c r="G53" s="99"/>
      <c r="H53" s="99"/>
      <c r="I53" s="99"/>
      <c r="J53" s="99"/>
      <c r="K53" s="99"/>
    </row>
    <row r="54" spans="6:11" x14ac:dyDescent="0.2">
      <c r="F54" s="99"/>
      <c r="G54" s="99"/>
      <c r="H54" s="99"/>
      <c r="I54" s="99"/>
      <c r="J54" s="99"/>
      <c r="K54" s="99"/>
    </row>
    <row r="55" spans="6:11" x14ac:dyDescent="0.2">
      <c r="F55" s="99"/>
      <c r="G55" s="99"/>
      <c r="H55" s="99"/>
      <c r="I55" s="99"/>
      <c r="J55" s="99"/>
      <c r="K55" s="99"/>
    </row>
    <row r="56" spans="6:11" x14ac:dyDescent="0.2">
      <c r="F56" s="99"/>
      <c r="G56" s="99"/>
      <c r="H56" s="99"/>
      <c r="I56" s="99"/>
      <c r="J56" s="99"/>
      <c r="K56" s="99"/>
    </row>
    <row r="57" spans="6:11" x14ac:dyDescent="0.2">
      <c r="F57" s="99"/>
      <c r="G57" s="99"/>
      <c r="H57" s="99"/>
      <c r="I57" s="99"/>
      <c r="J57" s="99"/>
      <c r="K57" s="99"/>
    </row>
    <row r="58" spans="6:11" x14ac:dyDescent="0.2">
      <c r="F58" s="99"/>
      <c r="G58" s="99"/>
      <c r="H58" s="99"/>
      <c r="I58" s="99"/>
      <c r="J58" s="99"/>
      <c r="K58" s="99"/>
    </row>
    <row r="59" spans="6:11" x14ac:dyDescent="0.2">
      <c r="F59" s="99"/>
      <c r="G59" s="99"/>
      <c r="H59" s="99"/>
      <c r="I59" s="99"/>
      <c r="J59" s="99"/>
      <c r="K59" s="99"/>
    </row>
    <row r="60" spans="6:11" x14ac:dyDescent="0.2">
      <c r="F60" s="99"/>
      <c r="G60" s="99"/>
      <c r="H60" s="99"/>
      <c r="I60" s="99"/>
      <c r="J60" s="99"/>
      <c r="K60" s="99"/>
    </row>
    <row r="61" spans="6:11" x14ac:dyDescent="0.2">
      <c r="F61" s="99"/>
      <c r="G61" s="99"/>
      <c r="H61" s="99"/>
      <c r="I61" s="99"/>
      <c r="J61" s="99"/>
      <c r="K61" s="99"/>
    </row>
    <row r="62" spans="6:11" x14ac:dyDescent="0.2">
      <c r="F62" s="99"/>
      <c r="G62" s="99"/>
      <c r="H62" s="99"/>
      <c r="I62" s="99"/>
      <c r="J62" s="99"/>
      <c r="K62" s="99"/>
    </row>
    <row r="63" spans="6:11" x14ac:dyDescent="0.2">
      <c r="F63" s="99"/>
      <c r="G63" s="99"/>
      <c r="H63" s="99"/>
      <c r="I63" s="99"/>
      <c r="J63" s="99"/>
      <c r="K63" s="99"/>
    </row>
    <row r="64" spans="6:11" x14ac:dyDescent="0.2">
      <c r="F64" s="99"/>
      <c r="G64" s="99"/>
      <c r="H64" s="99"/>
      <c r="I64" s="99"/>
      <c r="J64" s="99"/>
      <c r="K64" s="99"/>
    </row>
    <row r="65" spans="6:11" x14ac:dyDescent="0.2">
      <c r="F65" s="99"/>
      <c r="G65" s="99"/>
      <c r="H65" s="99"/>
      <c r="I65" s="99"/>
      <c r="J65" s="99"/>
      <c r="K65" s="99"/>
    </row>
    <row r="66" spans="6:11" x14ac:dyDescent="0.2">
      <c r="F66" s="99"/>
      <c r="G66" s="99"/>
      <c r="H66" s="99"/>
      <c r="I66" s="99"/>
      <c r="J66" s="99"/>
      <c r="K66" s="99"/>
    </row>
    <row r="67" spans="6:11" x14ac:dyDescent="0.2">
      <c r="F67" s="99"/>
      <c r="G67" s="99"/>
      <c r="H67" s="99"/>
      <c r="I67" s="99"/>
      <c r="J67" s="99"/>
      <c r="K67" s="99"/>
    </row>
    <row r="68" spans="6:11" x14ac:dyDescent="0.2">
      <c r="F68" s="99"/>
      <c r="G68" s="99"/>
      <c r="H68" s="99"/>
      <c r="I68" s="99"/>
      <c r="J68" s="99"/>
      <c r="K68" s="99"/>
    </row>
    <row r="69" spans="6:11" x14ac:dyDescent="0.2">
      <c r="F69" s="99"/>
      <c r="G69" s="99"/>
      <c r="H69" s="99"/>
      <c r="I69" s="99"/>
      <c r="J69" s="99"/>
      <c r="K69" s="99"/>
    </row>
    <row r="70" spans="6:11" x14ac:dyDescent="0.2">
      <c r="F70" s="99"/>
      <c r="G70" s="99"/>
      <c r="H70" s="99"/>
      <c r="I70" s="99"/>
      <c r="J70" s="99"/>
      <c r="K70" s="99"/>
    </row>
    <row r="71" spans="6:11" x14ac:dyDescent="0.2">
      <c r="F71" s="99"/>
      <c r="G71" s="99"/>
      <c r="H71" s="99"/>
      <c r="I71" s="99"/>
      <c r="J71" s="99"/>
      <c r="K71" s="99"/>
    </row>
    <row r="72" spans="6:11" x14ac:dyDescent="0.2">
      <c r="F72" s="99"/>
      <c r="G72" s="99"/>
      <c r="H72" s="99"/>
      <c r="I72" s="99"/>
      <c r="J72" s="99"/>
      <c r="K72" s="99"/>
    </row>
    <row r="73" spans="6:11" x14ac:dyDescent="0.2">
      <c r="F73" s="99"/>
      <c r="G73" s="99"/>
      <c r="H73" s="99"/>
      <c r="I73" s="99"/>
      <c r="J73" s="99"/>
      <c r="K73" s="99"/>
    </row>
    <row r="74" spans="6:11" x14ac:dyDescent="0.2">
      <c r="F74" s="99"/>
      <c r="G74" s="99"/>
      <c r="H74" s="99"/>
      <c r="I74" s="99"/>
      <c r="J74" s="99"/>
      <c r="K74" s="99"/>
    </row>
    <row r="75" spans="6:11" x14ac:dyDescent="0.2">
      <c r="F75" s="99"/>
      <c r="G75" s="99"/>
      <c r="H75" s="99"/>
      <c r="I75" s="99"/>
      <c r="J75" s="99"/>
      <c r="K75" s="99"/>
    </row>
    <row r="76" spans="6:11" x14ac:dyDescent="0.2">
      <c r="F76" s="99"/>
      <c r="G76" s="99"/>
      <c r="H76" s="99"/>
      <c r="I76" s="99"/>
      <c r="J76" s="99"/>
      <c r="K76" s="99"/>
    </row>
    <row r="77" spans="6:11" x14ac:dyDescent="0.2">
      <c r="F77" s="99"/>
      <c r="G77" s="99"/>
      <c r="H77" s="99"/>
      <c r="I77" s="99"/>
      <c r="J77" s="99"/>
      <c r="K77" s="99"/>
    </row>
    <row r="78" spans="6:11" x14ac:dyDescent="0.2">
      <c r="F78" s="99"/>
      <c r="G78" s="99"/>
      <c r="H78" s="99"/>
      <c r="I78" s="99"/>
      <c r="J78" s="99"/>
      <c r="K78" s="99"/>
    </row>
    <row r="79" spans="6:11" x14ac:dyDescent="0.2">
      <c r="F79" s="99"/>
      <c r="G79" s="99"/>
      <c r="H79" s="99"/>
      <c r="I79" s="99"/>
      <c r="J79" s="99"/>
      <c r="K79" s="99"/>
    </row>
    <row r="80" spans="6:11" x14ac:dyDescent="0.2">
      <c r="F80" s="99"/>
      <c r="G80" s="99"/>
      <c r="H80" s="99"/>
      <c r="I80" s="99"/>
      <c r="J80" s="99"/>
      <c r="K80" s="99"/>
    </row>
    <row r="81" spans="6:11" x14ac:dyDescent="0.2">
      <c r="F81" s="99"/>
      <c r="G81" s="99"/>
      <c r="H81" s="99"/>
      <c r="I81" s="99"/>
      <c r="J81" s="99"/>
      <c r="K81" s="99"/>
    </row>
    <row r="82" spans="6:11" x14ac:dyDescent="0.2">
      <c r="F82" s="99"/>
      <c r="G82" s="99"/>
      <c r="H82" s="99"/>
      <c r="I82" s="99"/>
      <c r="J82" s="99"/>
      <c r="K82" s="99"/>
    </row>
    <row r="83" spans="6:11" x14ac:dyDescent="0.2">
      <c r="F83" s="99"/>
      <c r="G83" s="99"/>
      <c r="H83" s="99"/>
      <c r="I83" s="99"/>
      <c r="J83" s="99"/>
      <c r="K83" s="99"/>
    </row>
    <row r="84" spans="6:11" x14ac:dyDescent="0.2">
      <c r="F84" s="99"/>
      <c r="G84" s="99"/>
      <c r="H84" s="99"/>
      <c r="I84" s="99"/>
      <c r="J84" s="99"/>
      <c r="K84" s="99"/>
    </row>
    <row r="85" spans="6:11" x14ac:dyDescent="0.2">
      <c r="F85" s="99"/>
      <c r="G85" s="99"/>
      <c r="H85" s="99"/>
      <c r="I85" s="99"/>
      <c r="J85" s="99"/>
      <c r="K85" s="99"/>
    </row>
    <row r="86" spans="6:11" x14ac:dyDescent="0.2">
      <c r="F86" s="99"/>
      <c r="G86" s="99"/>
      <c r="H86" s="99"/>
      <c r="I86" s="99"/>
      <c r="J86" s="99"/>
      <c r="K86" s="99"/>
    </row>
    <row r="87" spans="6:11" x14ac:dyDescent="0.2">
      <c r="F87" s="99"/>
      <c r="G87" s="99"/>
      <c r="H87" s="99"/>
      <c r="I87" s="99"/>
      <c r="J87" s="99"/>
      <c r="K87" s="99"/>
    </row>
    <row r="88" spans="6:11" x14ac:dyDescent="0.2">
      <c r="F88" s="99"/>
      <c r="G88" s="99"/>
      <c r="H88" s="99"/>
      <c r="I88" s="99"/>
      <c r="J88" s="99"/>
      <c r="K88" s="99"/>
    </row>
    <row r="89" spans="6:11" x14ac:dyDescent="0.2">
      <c r="F89" s="99"/>
      <c r="G89" s="99"/>
      <c r="H89" s="99"/>
      <c r="I89" s="99"/>
      <c r="J89" s="99"/>
      <c r="K89" s="99"/>
    </row>
    <row r="90" spans="6:11" x14ac:dyDescent="0.2">
      <c r="F90" s="99"/>
      <c r="G90" s="99"/>
      <c r="H90" s="99"/>
      <c r="I90" s="99"/>
      <c r="J90" s="99"/>
      <c r="K90" s="99"/>
    </row>
    <row r="91" spans="6:11" x14ac:dyDescent="0.2">
      <c r="F91" s="99"/>
      <c r="G91" s="99"/>
      <c r="H91" s="99"/>
      <c r="I91" s="99"/>
      <c r="J91" s="99"/>
      <c r="K91" s="99"/>
    </row>
    <row r="92" spans="6:11" x14ac:dyDescent="0.2">
      <c r="F92" s="99"/>
      <c r="G92" s="99"/>
      <c r="H92" s="99"/>
      <c r="I92" s="99"/>
      <c r="J92" s="99"/>
      <c r="K92" s="99"/>
    </row>
  </sheetData>
  <sheetProtection password="E47D" sheet="1" objects="1" scenarios="1"/>
  <mergeCells count="9">
    <mergeCell ref="L5:Q5"/>
    <mergeCell ref="L6:M6"/>
    <mergeCell ref="N6:O6"/>
    <mergeCell ref="P6:Q6"/>
    <mergeCell ref="E5:E8"/>
    <mergeCell ref="F5:K5"/>
    <mergeCell ref="F6:G6"/>
    <mergeCell ref="H6:I6"/>
    <mergeCell ref="J6:K6"/>
  </mergeCells>
  <phoneticPr fontId="2" type="noConversion"/>
  <pageMargins left="0.25" right="0.25" top="0.75" bottom="0.5" header="0.5" footer="0.5"/>
  <pageSetup scale="70" orientation="landscape" horizontalDpi="1200" verticalDpi="1200" r:id="rId1"/>
  <headerFooter alignWithMargins="0">
    <oddFooter>&amp;L&amp;A&amp;R&amp;P of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7"/>
  <sheetViews>
    <sheetView zoomScale="70" zoomScaleNormal="70" workbookViewId="0"/>
  </sheetViews>
  <sheetFormatPr defaultRowHeight="12.75" x14ac:dyDescent="0.2"/>
  <cols>
    <col min="1" max="1" width="8.7109375" style="859" bestFit="1" customWidth="1"/>
    <col min="2" max="2" width="19.85546875" style="868" customWidth="1"/>
    <col min="3" max="3" width="43.7109375" style="859" bestFit="1" customWidth="1"/>
    <col min="4" max="4" width="70.5703125" style="859" customWidth="1"/>
    <col min="5" max="5" width="18.140625" style="859" customWidth="1"/>
    <col min="6" max="8" width="16.5703125" style="859" customWidth="1"/>
    <col min="9" max="9" width="16.28515625" style="859" customWidth="1"/>
    <col min="10" max="10" width="20.85546875" style="859" customWidth="1"/>
    <col min="11" max="12" width="16.5703125" style="859" customWidth="1"/>
    <col min="13" max="13" width="9.7109375" style="859" customWidth="1"/>
    <col min="14" max="14" width="9.140625" style="859"/>
    <col min="15" max="15" width="20.5703125" style="859" customWidth="1"/>
    <col min="16" max="256" width="9.140625" style="859"/>
    <col min="257" max="257" width="2.5703125" style="859" customWidth="1"/>
    <col min="258" max="258" width="19.85546875" style="859" customWidth="1"/>
    <col min="259" max="259" width="43.7109375" style="859" bestFit="1" customWidth="1"/>
    <col min="260" max="260" width="70.5703125" style="859" customWidth="1"/>
    <col min="261" max="261" width="18.140625" style="859" customWidth="1"/>
    <col min="262" max="264" width="16.5703125" style="859" customWidth="1"/>
    <col min="265" max="265" width="16.28515625" style="859" customWidth="1"/>
    <col min="266" max="266" width="20.85546875" style="859" customWidth="1"/>
    <col min="267" max="268" width="16.5703125" style="859" customWidth="1"/>
    <col min="269" max="269" width="9.7109375" style="859" customWidth="1"/>
    <col min="270" max="270" width="9.140625" style="859"/>
    <col min="271" max="271" width="20.5703125" style="859" customWidth="1"/>
    <col min="272" max="512" width="9.140625" style="859"/>
    <col min="513" max="513" width="2.5703125" style="859" customWidth="1"/>
    <col min="514" max="514" width="19.85546875" style="859" customWidth="1"/>
    <col min="515" max="515" width="43.7109375" style="859" bestFit="1" customWidth="1"/>
    <col min="516" max="516" width="70.5703125" style="859" customWidth="1"/>
    <col min="517" max="517" width="18.140625" style="859" customWidth="1"/>
    <col min="518" max="520" width="16.5703125" style="859" customWidth="1"/>
    <col min="521" max="521" width="16.28515625" style="859" customWidth="1"/>
    <col min="522" max="522" width="20.85546875" style="859" customWidth="1"/>
    <col min="523" max="524" width="16.5703125" style="859" customWidth="1"/>
    <col min="525" max="525" width="9.7109375" style="859" customWidth="1"/>
    <col min="526" max="526" width="9.140625" style="859"/>
    <col min="527" max="527" width="20.5703125" style="859" customWidth="1"/>
    <col min="528" max="768" width="9.140625" style="859"/>
    <col min="769" max="769" width="2.5703125" style="859" customWidth="1"/>
    <col min="770" max="770" width="19.85546875" style="859" customWidth="1"/>
    <col min="771" max="771" width="43.7109375" style="859" bestFit="1" customWidth="1"/>
    <col min="772" max="772" width="70.5703125" style="859" customWidth="1"/>
    <col min="773" max="773" width="18.140625" style="859" customWidth="1"/>
    <col min="774" max="776" width="16.5703125" style="859" customWidth="1"/>
    <col min="777" max="777" width="16.28515625" style="859" customWidth="1"/>
    <col min="778" max="778" width="20.85546875" style="859" customWidth="1"/>
    <col min="779" max="780" width="16.5703125" style="859" customWidth="1"/>
    <col min="781" max="781" width="9.7109375" style="859" customWidth="1"/>
    <col min="782" max="782" width="9.140625" style="859"/>
    <col min="783" max="783" width="20.5703125" style="859" customWidth="1"/>
    <col min="784" max="1024" width="9.140625" style="859"/>
    <col min="1025" max="1025" width="2.5703125" style="859" customWidth="1"/>
    <col min="1026" max="1026" width="19.85546875" style="859" customWidth="1"/>
    <col min="1027" max="1027" width="43.7109375" style="859" bestFit="1" customWidth="1"/>
    <col min="1028" max="1028" width="70.5703125" style="859" customWidth="1"/>
    <col min="1029" max="1029" width="18.140625" style="859" customWidth="1"/>
    <col min="1030" max="1032" width="16.5703125" style="859" customWidth="1"/>
    <col min="1033" max="1033" width="16.28515625" style="859" customWidth="1"/>
    <col min="1034" max="1034" width="20.85546875" style="859" customWidth="1"/>
    <col min="1035" max="1036" width="16.5703125" style="859" customWidth="1"/>
    <col min="1037" max="1037" width="9.7109375" style="859" customWidth="1"/>
    <col min="1038" max="1038" width="9.140625" style="859"/>
    <col min="1039" max="1039" width="20.5703125" style="859" customWidth="1"/>
    <col min="1040" max="1280" width="9.140625" style="859"/>
    <col min="1281" max="1281" width="2.5703125" style="859" customWidth="1"/>
    <col min="1282" max="1282" width="19.85546875" style="859" customWidth="1"/>
    <col min="1283" max="1283" width="43.7109375" style="859" bestFit="1" customWidth="1"/>
    <col min="1284" max="1284" width="70.5703125" style="859" customWidth="1"/>
    <col min="1285" max="1285" width="18.140625" style="859" customWidth="1"/>
    <col min="1286" max="1288" width="16.5703125" style="859" customWidth="1"/>
    <col min="1289" max="1289" width="16.28515625" style="859" customWidth="1"/>
    <col min="1290" max="1290" width="20.85546875" style="859" customWidth="1"/>
    <col min="1291" max="1292" width="16.5703125" style="859" customWidth="1"/>
    <col min="1293" max="1293" width="9.7109375" style="859" customWidth="1"/>
    <col min="1294" max="1294" width="9.140625" style="859"/>
    <col min="1295" max="1295" width="20.5703125" style="859" customWidth="1"/>
    <col min="1296" max="1536" width="9.140625" style="859"/>
    <col min="1537" max="1537" width="2.5703125" style="859" customWidth="1"/>
    <col min="1538" max="1538" width="19.85546875" style="859" customWidth="1"/>
    <col min="1539" max="1539" width="43.7109375" style="859" bestFit="1" customWidth="1"/>
    <col min="1540" max="1540" width="70.5703125" style="859" customWidth="1"/>
    <col min="1541" max="1541" width="18.140625" style="859" customWidth="1"/>
    <col min="1542" max="1544" width="16.5703125" style="859" customWidth="1"/>
    <col min="1545" max="1545" width="16.28515625" style="859" customWidth="1"/>
    <col min="1546" max="1546" width="20.85546875" style="859" customWidth="1"/>
    <col min="1547" max="1548" width="16.5703125" style="859" customWidth="1"/>
    <col min="1549" max="1549" width="9.7109375" style="859" customWidth="1"/>
    <col min="1550" max="1550" width="9.140625" style="859"/>
    <col min="1551" max="1551" width="20.5703125" style="859" customWidth="1"/>
    <col min="1552" max="1792" width="9.140625" style="859"/>
    <col min="1793" max="1793" width="2.5703125" style="859" customWidth="1"/>
    <col min="1794" max="1794" width="19.85546875" style="859" customWidth="1"/>
    <col min="1795" max="1795" width="43.7109375" style="859" bestFit="1" customWidth="1"/>
    <col min="1796" max="1796" width="70.5703125" style="859" customWidth="1"/>
    <col min="1797" max="1797" width="18.140625" style="859" customWidth="1"/>
    <col min="1798" max="1800" width="16.5703125" style="859" customWidth="1"/>
    <col min="1801" max="1801" width="16.28515625" style="859" customWidth="1"/>
    <col min="1802" max="1802" width="20.85546875" style="859" customWidth="1"/>
    <col min="1803" max="1804" width="16.5703125" style="859" customWidth="1"/>
    <col min="1805" max="1805" width="9.7109375" style="859" customWidth="1"/>
    <col min="1806" max="1806" width="9.140625" style="859"/>
    <col min="1807" max="1807" width="20.5703125" style="859" customWidth="1"/>
    <col min="1808" max="2048" width="9.140625" style="859"/>
    <col min="2049" max="2049" width="2.5703125" style="859" customWidth="1"/>
    <col min="2050" max="2050" width="19.85546875" style="859" customWidth="1"/>
    <col min="2051" max="2051" width="43.7109375" style="859" bestFit="1" customWidth="1"/>
    <col min="2052" max="2052" width="70.5703125" style="859" customWidth="1"/>
    <col min="2053" max="2053" width="18.140625" style="859" customWidth="1"/>
    <col min="2054" max="2056" width="16.5703125" style="859" customWidth="1"/>
    <col min="2057" max="2057" width="16.28515625" style="859" customWidth="1"/>
    <col min="2058" max="2058" width="20.85546875" style="859" customWidth="1"/>
    <col min="2059" max="2060" width="16.5703125" style="859" customWidth="1"/>
    <col min="2061" max="2061" width="9.7109375" style="859" customWidth="1"/>
    <col min="2062" max="2062" width="9.140625" style="859"/>
    <col min="2063" max="2063" width="20.5703125" style="859" customWidth="1"/>
    <col min="2064" max="2304" width="9.140625" style="859"/>
    <col min="2305" max="2305" width="2.5703125" style="859" customWidth="1"/>
    <col min="2306" max="2306" width="19.85546875" style="859" customWidth="1"/>
    <col min="2307" max="2307" width="43.7109375" style="859" bestFit="1" customWidth="1"/>
    <col min="2308" max="2308" width="70.5703125" style="859" customWidth="1"/>
    <col min="2309" max="2309" width="18.140625" style="859" customWidth="1"/>
    <col min="2310" max="2312" width="16.5703125" style="859" customWidth="1"/>
    <col min="2313" max="2313" width="16.28515625" style="859" customWidth="1"/>
    <col min="2314" max="2314" width="20.85546875" style="859" customWidth="1"/>
    <col min="2315" max="2316" width="16.5703125" style="859" customWidth="1"/>
    <col min="2317" max="2317" width="9.7109375" style="859" customWidth="1"/>
    <col min="2318" max="2318" width="9.140625" style="859"/>
    <col min="2319" max="2319" width="20.5703125" style="859" customWidth="1"/>
    <col min="2320" max="2560" width="9.140625" style="859"/>
    <col min="2561" max="2561" width="2.5703125" style="859" customWidth="1"/>
    <col min="2562" max="2562" width="19.85546875" style="859" customWidth="1"/>
    <col min="2563" max="2563" width="43.7109375" style="859" bestFit="1" customWidth="1"/>
    <col min="2564" max="2564" width="70.5703125" style="859" customWidth="1"/>
    <col min="2565" max="2565" width="18.140625" style="859" customWidth="1"/>
    <col min="2566" max="2568" width="16.5703125" style="859" customWidth="1"/>
    <col min="2569" max="2569" width="16.28515625" style="859" customWidth="1"/>
    <col min="2570" max="2570" width="20.85546875" style="859" customWidth="1"/>
    <col min="2571" max="2572" width="16.5703125" style="859" customWidth="1"/>
    <col min="2573" max="2573" width="9.7109375" style="859" customWidth="1"/>
    <col min="2574" max="2574" width="9.140625" style="859"/>
    <col min="2575" max="2575" width="20.5703125" style="859" customWidth="1"/>
    <col min="2576" max="2816" width="9.140625" style="859"/>
    <col min="2817" max="2817" width="2.5703125" style="859" customWidth="1"/>
    <col min="2818" max="2818" width="19.85546875" style="859" customWidth="1"/>
    <col min="2819" max="2819" width="43.7109375" style="859" bestFit="1" customWidth="1"/>
    <col min="2820" max="2820" width="70.5703125" style="859" customWidth="1"/>
    <col min="2821" max="2821" width="18.140625" style="859" customWidth="1"/>
    <col min="2822" max="2824" width="16.5703125" style="859" customWidth="1"/>
    <col min="2825" max="2825" width="16.28515625" style="859" customWidth="1"/>
    <col min="2826" max="2826" width="20.85546875" style="859" customWidth="1"/>
    <col min="2827" max="2828" width="16.5703125" style="859" customWidth="1"/>
    <col min="2829" max="2829" width="9.7109375" style="859" customWidth="1"/>
    <col min="2830" max="2830" width="9.140625" style="859"/>
    <col min="2831" max="2831" width="20.5703125" style="859" customWidth="1"/>
    <col min="2832" max="3072" width="9.140625" style="859"/>
    <col min="3073" max="3073" width="2.5703125" style="859" customWidth="1"/>
    <col min="3074" max="3074" width="19.85546875" style="859" customWidth="1"/>
    <col min="3075" max="3075" width="43.7109375" style="859" bestFit="1" customWidth="1"/>
    <col min="3076" max="3076" width="70.5703125" style="859" customWidth="1"/>
    <col min="3077" max="3077" width="18.140625" style="859" customWidth="1"/>
    <col min="3078" max="3080" width="16.5703125" style="859" customWidth="1"/>
    <col min="3081" max="3081" width="16.28515625" style="859" customWidth="1"/>
    <col min="3082" max="3082" width="20.85546875" style="859" customWidth="1"/>
    <col min="3083" max="3084" width="16.5703125" style="859" customWidth="1"/>
    <col min="3085" max="3085" width="9.7109375" style="859" customWidth="1"/>
    <col min="3086" max="3086" width="9.140625" style="859"/>
    <col min="3087" max="3087" width="20.5703125" style="859" customWidth="1"/>
    <col min="3088" max="3328" width="9.140625" style="859"/>
    <col min="3329" max="3329" width="2.5703125" style="859" customWidth="1"/>
    <col min="3330" max="3330" width="19.85546875" style="859" customWidth="1"/>
    <col min="3331" max="3331" width="43.7109375" style="859" bestFit="1" customWidth="1"/>
    <col min="3332" max="3332" width="70.5703125" style="859" customWidth="1"/>
    <col min="3333" max="3333" width="18.140625" style="859" customWidth="1"/>
    <col min="3334" max="3336" width="16.5703125" style="859" customWidth="1"/>
    <col min="3337" max="3337" width="16.28515625" style="859" customWidth="1"/>
    <col min="3338" max="3338" width="20.85546875" style="859" customWidth="1"/>
    <col min="3339" max="3340" width="16.5703125" style="859" customWidth="1"/>
    <col min="3341" max="3341" width="9.7109375" style="859" customWidth="1"/>
    <col min="3342" max="3342" width="9.140625" style="859"/>
    <col min="3343" max="3343" width="20.5703125" style="859" customWidth="1"/>
    <col min="3344" max="3584" width="9.140625" style="859"/>
    <col min="3585" max="3585" width="2.5703125" style="859" customWidth="1"/>
    <col min="3586" max="3586" width="19.85546875" style="859" customWidth="1"/>
    <col min="3587" max="3587" width="43.7109375" style="859" bestFit="1" customWidth="1"/>
    <col min="3588" max="3588" width="70.5703125" style="859" customWidth="1"/>
    <col min="3589" max="3589" width="18.140625" style="859" customWidth="1"/>
    <col min="3590" max="3592" width="16.5703125" style="859" customWidth="1"/>
    <col min="3593" max="3593" width="16.28515625" style="859" customWidth="1"/>
    <col min="3594" max="3594" width="20.85546875" style="859" customWidth="1"/>
    <col min="3595" max="3596" width="16.5703125" style="859" customWidth="1"/>
    <col min="3597" max="3597" width="9.7109375" style="859" customWidth="1"/>
    <col min="3598" max="3598" width="9.140625" style="859"/>
    <col min="3599" max="3599" width="20.5703125" style="859" customWidth="1"/>
    <col min="3600" max="3840" width="9.140625" style="859"/>
    <col min="3841" max="3841" width="2.5703125" style="859" customWidth="1"/>
    <col min="3842" max="3842" width="19.85546875" style="859" customWidth="1"/>
    <col min="3843" max="3843" width="43.7109375" style="859" bestFit="1" customWidth="1"/>
    <col min="3844" max="3844" width="70.5703125" style="859" customWidth="1"/>
    <col min="3845" max="3845" width="18.140625" style="859" customWidth="1"/>
    <col min="3846" max="3848" width="16.5703125" style="859" customWidth="1"/>
    <col min="3849" max="3849" width="16.28515625" style="859" customWidth="1"/>
    <col min="3850" max="3850" width="20.85546875" style="859" customWidth="1"/>
    <col min="3851" max="3852" width="16.5703125" style="859" customWidth="1"/>
    <col min="3853" max="3853" width="9.7109375" style="859" customWidth="1"/>
    <col min="3854" max="3854" width="9.140625" style="859"/>
    <col min="3855" max="3855" width="20.5703125" style="859" customWidth="1"/>
    <col min="3856" max="4096" width="9.140625" style="859"/>
    <col min="4097" max="4097" width="2.5703125" style="859" customWidth="1"/>
    <col min="4098" max="4098" width="19.85546875" style="859" customWidth="1"/>
    <col min="4099" max="4099" width="43.7109375" style="859" bestFit="1" customWidth="1"/>
    <col min="4100" max="4100" width="70.5703125" style="859" customWidth="1"/>
    <col min="4101" max="4101" width="18.140625" style="859" customWidth="1"/>
    <col min="4102" max="4104" width="16.5703125" style="859" customWidth="1"/>
    <col min="4105" max="4105" width="16.28515625" style="859" customWidth="1"/>
    <col min="4106" max="4106" width="20.85546875" style="859" customWidth="1"/>
    <col min="4107" max="4108" width="16.5703125" style="859" customWidth="1"/>
    <col min="4109" max="4109" width="9.7109375" style="859" customWidth="1"/>
    <col min="4110" max="4110" width="9.140625" style="859"/>
    <col min="4111" max="4111" width="20.5703125" style="859" customWidth="1"/>
    <col min="4112" max="4352" width="9.140625" style="859"/>
    <col min="4353" max="4353" width="2.5703125" style="859" customWidth="1"/>
    <col min="4354" max="4354" width="19.85546875" style="859" customWidth="1"/>
    <col min="4355" max="4355" width="43.7109375" style="859" bestFit="1" customWidth="1"/>
    <col min="4356" max="4356" width="70.5703125" style="859" customWidth="1"/>
    <col min="4357" max="4357" width="18.140625" style="859" customWidth="1"/>
    <col min="4358" max="4360" width="16.5703125" style="859" customWidth="1"/>
    <col min="4361" max="4361" width="16.28515625" style="859" customWidth="1"/>
    <col min="4362" max="4362" width="20.85546875" style="859" customWidth="1"/>
    <col min="4363" max="4364" width="16.5703125" style="859" customWidth="1"/>
    <col min="4365" max="4365" width="9.7109375" style="859" customWidth="1"/>
    <col min="4366" max="4366" width="9.140625" style="859"/>
    <col min="4367" max="4367" width="20.5703125" style="859" customWidth="1"/>
    <col min="4368" max="4608" width="9.140625" style="859"/>
    <col min="4609" max="4609" width="2.5703125" style="859" customWidth="1"/>
    <col min="4610" max="4610" width="19.85546875" style="859" customWidth="1"/>
    <col min="4611" max="4611" width="43.7109375" style="859" bestFit="1" customWidth="1"/>
    <col min="4612" max="4612" width="70.5703125" style="859" customWidth="1"/>
    <col min="4613" max="4613" width="18.140625" style="859" customWidth="1"/>
    <col min="4614" max="4616" width="16.5703125" style="859" customWidth="1"/>
    <col min="4617" max="4617" width="16.28515625" style="859" customWidth="1"/>
    <col min="4618" max="4618" width="20.85546875" style="859" customWidth="1"/>
    <col min="4619" max="4620" width="16.5703125" style="859" customWidth="1"/>
    <col min="4621" max="4621" width="9.7109375" style="859" customWidth="1"/>
    <col min="4622" max="4622" width="9.140625" style="859"/>
    <col min="4623" max="4623" width="20.5703125" style="859" customWidth="1"/>
    <col min="4624" max="4864" width="9.140625" style="859"/>
    <col min="4865" max="4865" width="2.5703125" style="859" customWidth="1"/>
    <col min="4866" max="4866" width="19.85546875" style="859" customWidth="1"/>
    <col min="4867" max="4867" width="43.7109375" style="859" bestFit="1" customWidth="1"/>
    <col min="4868" max="4868" width="70.5703125" style="859" customWidth="1"/>
    <col min="4869" max="4869" width="18.140625" style="859" customWidth="1"/>
    <col min="4870" max="4872" width="16.5703125" style="859" customWidth="1"/>
    <col min="4873" max="4873" width="16.28515625" style="859" customWidth="1"/>
    <col min="4874" max="4874" width="20.85546875" style="859" customWidth="1"/>
    <col min="4875" max="4876" width="16.5703125" style="859" customWidth="1"/>
    <col min="4877" max="4877" width="9.7109375" style="859" customWidth="1"/>
    <col min="4878" max="4878" width="9.140625" style="859"/>
    <col min="4879" max="4879" width="20.5703125" style="859" customWidth="1"/>
    <col min="4880" max="5120" width="9.140625" style="859"/>
    <col min="5121" max="5121" width="2.5703125" style="859" customWidth="1"/>
    <col min="5122" max="5122" width="19.85546875" style="859" customWidth="1"/>
    <col min="5123" max="5123" width="43.7109375" style="859" bestFit="1" customWidth="1"/>
    <col min="5124" max="5124" width="70.5703125" style="859" customWidth="1"/>
    <col min="5125" max="5125" width="18.140625" style="859" customWidth="1"/>
    <col min="5126" max="5128" width="16.5703125" style="859" customWidth="1"/>
    <col min="5129" max="5129" width="16.28515625" style="859" customWidth="1"/>
    <col min="5130" max="5130" width="20.85546875" style="859" customWidth="1"/>
    <col min="5131" max="5132" width="16.5703125" style="859" customWidth="1"/>
    <col min="5133" max="5133" width="9.7109375" style="859" customWidth="1"/>
    <col min="5134" max="5134" width="9.140625" style="859"/>
    <col min="5135" max="5135" width="20.5703125" style="859" customWidth="1"/>
    <col min="5136" max="5376" width="9.140625" style="859"/>
    <col min="5377" max="5377" width="2.5703125" style="859" customWidth="1"/>
    <col min="5378" max="5378" width="19.85546875" style="859" customWidth="1"/>
    <col min="5379" max="5379" width="43.7109375" style="859" bestFit="1" customWidth="1"/>
    <col min="5380" max="5380" width="70.5703125" style="859" customWidth="1"/>
    <col min="5381" max="5381" width="18.140625" style="859" customWidth="1"/>
    <col min="5382" max="5384" width="16.5703125" style="859" customWidth="1"/>
    <col min="5385" max="5385" width="16.28515625" style="859" customWidth="1"/>
    <col min="5386" max="5386" width="20.85546875" style="859" customWidth="1"/>
    <col min="5387" max="5388" width="16.5703125" style="859" customWidth="1"/>
    <col min="5389" max="5389" width="9.7109375" style="859" customWidth="1"/>
    <col min="5390" max="5390" width="9.140625" style="859"/>
    <col min="5391" max="5391" width="20.5703125" style="859" customWidth="1"/>
    <col min="5392" max="5632" width="9.140625" style="859"/>
    <col min="5633" max="5633" width="2.5703125" style="859" customWidth="1"/>
    <col min="5634" max="5634" width="19.85546875" style="859" customWidth="1"/>
    <col min="5635" max="5635" width="43.7109375" style="859" bestFit="1" customWidth="1"/>
    <col min="5636" max="5636" width="70.5703125" style="859" customWidth="1"/>
    <col min="5637" max="5637" width="18.140625" style="859" customWidth="1"/>
    <col min="5638" max="5640" width="16.5703125" style="859" customWidth="1"/>
    <col min="5641" max="5641" width="16.28515625" style="859" customWidth="1"/>
    <col min="5642" max="5642" width="20.85546875" style="859" customWidth="1"/>
    <col min="5643" max="5644" width="16.5703125" style="859" customWidth="1"/>
    <col min="5645" max="5645" width="9.7109375" style="859" customWidth="1"/>
    <col min="5646" max="5646" width="9.140625" style="859"/>
    <col min="5647" max="5647" width="20.5703125" style="859" customWidth="1"/>
    <col min="5648" max="5888" width="9.140625" style="859"/>
    <col min="5889" max="5889" width="2.5703125" style="859" customWidth="1"/>
    <col min="5890" max="5890" width="19.85546875" style="859" customWidth="1"/>
    <col min="5891" max="5891" width="43.7109375" style="859" bestFit="1" customWidth="1"/>
    <col min="5892" max="5892" width="70.5703125" style="859" customWidth="1"/>
    <col min="5893" max="5893" width="18.140625" style="859" customWidth="1"/>
    <col min="5894" max="5896" width="16.5703125" style="859" customWidth="1"/>
    <col min="5897" max="5897" width="16.28515625" style="859" customWidth="1"/>
    <col min="5898" max="5898" width="20.85546875" style="859" customWidth="1"/>
    <col min="5899" max="5900" width="16.5703125" style="859" customWidth="1"/>
    <col min="5901" max="5901" width="9.7109375" style="859" customWidth="1"/>
    <col min="5902" max="5902" width="9.140625" style="859"/>
    <col min="5903" max="5903" width="20.5703125" style="859" customWidth="1"/>
    <col min="5904" max="6144" width="9.140625" style="859"/>
    <col min="6145" max="6145" width="2.5703125" style="859" customWidth="1"/>
    <col min="6146" max="6146" width="19.85546875" style="859" customWidth="1"/>
    <col min="6147" max="6147" width="43.7109375" style="859" bestFit="1" customWidth="1"/>
    <col min="6148" max="6148" width="70.5703125" style="859" customWidth="1"/>
    <col min="6149" max="6149" width="18.140625" style="859" customWidth="1"/>
    <col min="6150" max="6152" width="16.5703125" style="859" customWidth="1"/>
    <col min="6153" max="6153" width="16.28515625" style="859" customWidth="1"/>
    <col min="6154" max="6154" width="20.85546875" style="859" customWidth="1"/>
    <col min="6155" max="6156" width="16.5703125" style="859" customWidth="1"/>
    <col min="6157" max="6157" width="9.7109375" style="859" customWidth="1"/>
    <col min="6158" max="6158" width="9.140625" style="859"/>
    <col min="6159" max="6159" width="20.5703125" style="859" customWidth="1"/>
    <col min="6160" max="6400" width="9.140625" style="859"/>
    <col min="6401" max="6401" width="2.5703125" style="859" customWidth="1"/>
    <col min="6402" max="6402" width="19.85546875" style="859" customWidth="1"/>
    <col min="6403" max="6403" width="43.7109375" style="859" bestFit="1" customWidth="1"/>
    <col min="6404" max="6404" width="70.5703125" style="859" customWidth="1"/>
    <col min="6405" max="6405" width="18.140625" style="859" customWidth="1"/>
    <col min="6406" max="6408" width="16.5703125" style="859" customWidth="1"/>
    <col min="6409" max="6409" width="16.28515625" style="859" customWidth="1"/>
    <col min="6410" max="6410" width="20.85546875" style="859" customWidth="1"/>
    <col min="6411" max="6412" width="16.5703125" style="859" customWidth="1"/>
    <col min="6413" max="6413" width="9.7109375" style="859" customWidth="1"/>
    <col min="6414" max="6414" width="9.140625" style="859"/>
    <col min="6415" max="6415" width="20.5703125" style="859" customWidth="1"/>
    <col min="6416" max="6656" width="9.140625" style="859"/>
    <col min="6657" max="6657" width="2.5703125" style="859" customWidth="1"/>
    <col min="6658" max="6658" width="19.85546875" style="859" customWidth="1"/>
    <col min="6659" max="6659" width="43.7109375" style="859" bestFit="1" customWidth="1"/>
    <col min="6660" max="6660" width="70.5703125" style="859" customWidth="1"/>
    <col min="6661" max="6661" width="18.140625" style="859" customWidth="1"/>
    <col min="6662" max="6664" width="16.5703125" style="859" customWidth="1"/>
    <col min="6665" max="6665" width="16.28515625" style="859" customWidth="1"/>
    <col min="6666" max="6666" width="20.85546875" style="859" customWidth="1"/>
    <col min="6667" max="6668" width="16.5703125" style="859" customWidth="1"/>
    <col min="6669" max="6669" width="9.7109375" style="859" customWidth="1"/>
    <col min="6670" max="6670" width="9.140625" style="859"/>
    <col min="6671" max="6671" width="20.5703125" style="859" customWidth="1"/>
    <col min="6672" max="6912" width="9.140625" style="859"/>
    <col min="6913" max="6913" width="2.5703125" style="859" customWidth="1"/>
    <col min="6914" max="6914" width="19.85546875" style="859" customWidth="1"/>
    <col min="6915" max="6915" width="43.7109375" style="859" bestFit="1" customWidth="1"/>
    <col min="6916" max="6916" width="70.5703125" style="859" customWidth="1"/>
    <col min="6917" max="6917" width="18.140625" style="859" customWidth="1"/>
    <col min="6918" max="6920" width="16.5703125" style="859" customWidth="1"/>
    <col min="6921" max="6921" width="16.28515625" style="859" customWidth="1"/>
    <col min="6922" max="6922" width="20.85546875" style="859" customWidth="1"/>
    <col min="6923" max="6924" width="16.5703125" style="859" customWidth="1"/>
    <col min="6925" max="6925" width="9.7109375" style="859" customWidth="1"/>
    <col min="6926" max="6926" width="9.140625" style="859"/>
    <col min="6927" max="6927" width="20.5703125" style="859" customWidth="1"/>
    <col min="6928" max="7168" width="9.140625" style="859"/>
    <col min="7169" max="7169" width="2.5703125" style="859" customWidth="1"/>
    <col min="7170" max="7170" width="19.85546875" style="859" customWidth="1"/>
    <col min="7171" max="7171" width="43.7109375" style="859" bestFit="1" customWidth="1"/>
    <col min="7172" max="7172" width="70.5703125" style="859" customWidth="1"/>
    <col min="7173" max="7173" width="18.140625" style="859" customWidth="1"/>
    <col min="7174" max="7176" width="16.5703125" style="859" customWidth="1"/>
    <col min="7177" max="7177" width="16.28515625" style="859" customWidth="1"/>
    <col min="7178" max="7178" width="20.85546875" style="859" customWidth="1"/>
    <col min="7179" max="7180" width="16.5703125" style="859" customWidth="1"/>
    <col min="7181" max="7181" width="9.7109375" style="859" customWidth="1"/>
    <col min="7182" max="7182" width="9.140625" style="859"/>
    <col min="7183" max="7183" width="20.5703125" style="859" customWidth="1"/>
    <col min="7184" max="7424" width="9.140625" style="859"/>
    <col min="7425" max="7425" width="2.5703125" style="859" customWidth="1"/>
    <col min="7426" max="7426" width="19.85546875" style="859" customWidth="1"/>
    <col min="7427" max="7427" width="43.7109375" style="859" bestFit="1" customWidth="1"/>
    <col min="7428" max="7428" width="70.5703125" style="859" customWidth="1"/>
    <col min="7429" max="7429" width="18.140625" style="859" customWidth="1"/>
    <col min="7430" max="7432" width="16.5703125" style="859" customWidth="1"/>
    <col min="7433" max="7433" width="16.28515625" style="859" customWidth="1"/>
    <col min="7434" max="7434" width="20.85546875" style="859" customWidth="1"/>
    <col min="7435" max="7436" width="16.5703125" style="859" customWidth="1"/>
    <col min="7437" max="7437" width="9.7109375" style="859" customWidth="1"/>
    <col min="7438" max="7438" width="9.140625" style="859"/>
    <col min="7439" max="7439" width="20.5703125" style="859" customWidth="1"/>
    <col min="7440" max="7680" width="9.140625" style="859"/>
    <col min="7681" max="7681" width="2.5703125" style="859" customWidth="1"/>
    <col min="7682" max="7682" width="19.85546875" style="859" customWidth="1"/>
    <col min="7683" max="7683" width="43.7109375" style="859" bestFit="1" customWidth="1"/>
    <col min="7684" max="7684" width="70.5703125" style="859" customWidth="1"/>
    <col min="7685" max="7685" width="18.140625" style="859" customWidth="1"/>
    <col min="7686" max="7688" width="16.5703125" style="859" customWidth="1"/>
    <col min="7689" max="7689" width="16.28515625" style="859" customWidth="1"/>
    <col min="7690" max="7690" width="20.85546875" style="859" customWidth="1"/>
    <col min="7691" max="7692" width="16.5703125" style="859" customWidth="1"/>
    <col min="7693" max="7693" width="9.7109375" style="859" customWidth="1"/>
    <col min="7694" max="7694" width="9.140625" style="859"/>
    <col min="7695" max="7695" width="20.5703125" style="859" customWidth="1"/>
    <col min="7696" max="7936" width="9.140625" style="859"/>
    <col min="7937" max="7937" width="2.5703125" style="859" customWidth="1"/>
    <col min="7938" max="7938" width="19.85546875" style="859" customWidth="1"/>
    <col min="7939" max="7939" width="43.7109375" style="859" bestFit="1" customWidth="1"/>
    <col min="7940" max="7940" width="70.5703125" style="859" customWidth="1"/>
    <col min="7941" max="7941" width="18.140625" style="859" customWidth="1"/>
    <col min="7942" max="7944" width="16.5703125" style="859" customWidth="1"/>
    <col min="7945" max="7945" width="16.28515625" style="859" customWidth="1"/>
    <col min="7946" max="7946" width="20.85546875" style="859" customWidth="1"/>
    <col min="7947" max="7948" width="16.5703125" style="859" customWidth="1"/>
    <col min="7949" max="7949" width="9.7109375" style="859" customWidth="1"/>
    <col min="7950" max="7950" width="9.140625" style="859"/>
    <col min="7951" max="7951" width="20.5703125" style="859" customWidth="1"/>
    <col min="7952" max="8192" width="9.140625" style="859"/>
    <col min="8193" max="8193" width="2.5703125" style="859" customWidth="1"/>
    <col min="8194" max="8194" width="19.85546875" style="859" customWidth="1"/>
    <col min="8195" max="8195" width="43.7109375" style="859" bestFit="1" customWidth="1"/>
    <col min="8196" max="8196" width="70.5703125" style="859" customWidth="1"/>
    <col min="8197" max="8197" width="18.140625" style="859" customWidth="1"/>
    <col min="8198" max="8200" width="16.5703125" style="859" customWidth="1"/>
    <col min="8201" max="8201" width="16.28515625" style="859" customWidth="1"/>
    <col min="8202" max="8202" width="20.85546875" style="859" customWidth="1"/>
    <col min="8203" max="8204" width="16.5703125" style="859" customWidth="1"/>
    <col min="8205" max="8205" width="9.7109375" style="859" customWidth="1"/>
    <col min="8206" max="8206" width="9.140625" style="859"/>
    <col min="8207" max="8207" width="20.5703125" style="859" customWidth="1"/>
    <col min="8208" max="8448" width="9.140625" style="859"/>
    <col min="8449" max="8449" width="2.5703125" style="859" customWidth="1"/>
    <col min="8450" max="8450" width="19.85546875" style="859" customWidth="1"/>
    <col min="8451" max="8451" width="43.7109375" style="859" bestFit="1" customWidth="1"/>
    <col min="8452" max="8452" width="70.5703125" style="859" customWidth="1"/>
    <col min="8453" max="8453" width="18.140625" style="859" customWidth="1"/>
    <col min="8454" max="8456" width="16.5703125" style="859" customWidth="1"/>
    <col min="8457" max="8457" width="16.28515625" style="859" customWidth="1"/>
    <col min="8458" max="8458" width="20.85546875" style="859" customWidth="1"/>
    <col min="8459" max="8460" width="16.5703125" style="859" customWidth="1"/>
    <col min="8461" max="8461" width="9.7109375" style="859" customWidth="1"/>
    <col min="8462" max="8462" width="9.140625" style="859"/>
    <col min="8463" max="8463" width="20.5703125" style="859" customWidth="1"/>
    <col min="8464" max="8704" width="9.140625" style="859"/>
    <col min="8705" max="8705" width="2.5703125" style="859" customWidth="1"/>
    <col min="8706" max="8706" width="19.85546875" style="859" customWidth="1"/>
    <col min="8707" max="8707" width="43.7109375" style="859" bestFit="1" customWidth="1"/>
    <col min="8708" max="8708" width="70.5703125" style="859" customWidth="1"/>
    <col min="8709" max="8709" width="18.140625" style="859" customWidth="1"/>
    <col min="8710" max="8712" width="16.5703125" style="859" customWidth="1"/>
    <col min="8713" max="8713" width="16.28515625" style="859" customWidth="1"/>
    <col min="8714" max="8714" width="20.85546875" style="859" customWidth="1"/>
    <col min="8715" max="8716" width="16.5703125" style="859" customWidth="1"/>
    <col min="8717" max="8717" width="9.7109375" style="859" customWidth="1"/>
    <col min="8718" max="8718" width="9.140625" style="859"/>
    <col min="8719" max="8719" width="20.5703125" style="859" customWidth="1"/>
    <col min="8720" max="8960" width="9.140625" style="859"/>
    <col min="8961" max="8961" width="2.5703125" style="859" customWidth="1"/>
    <col min="8962" max="8962" width="19.85546875" style="859" customWidth="1"/>
    <col min="8963" max="8963" width="43.7109375" style="859" bestFit="1" customWidth="1"/>
    <col min="8964" max="8964" width="70.5703125" style="859" customWidth="1"/>
    <col min="8965" max="8965" width="18.140625" style="859" customWidth="1"/>
    <col min="8966" max="8968" width="16.5703125" style="859" customWidth="1"/>
    <col min="8969" max="8969" width="16.28515625" style="859" customWidth="1"/>
    <col min="8970" max="8970" width="20.85546875" style="859" customWidth="1"/>
    <col min="8971" max="8972" width="16.5703125" style="859" customWidth="1"/>
    <col min="8973" max="8973" width="9.7109375" style="859" customWidth="1"/>
    <col min="8974" max="8974" width="9.140625" style="859"/>
    <col min="8975" max="8975" width="20.5703125" style="859" customWidth="1"/>
    <col min="8976" max="9216" width="9.140625" style="859"/>
    <col min="9217" max="9217" width="2.5703125" style="859" customWidth="1"/>
    <col min="9218" max="9218" width="19.85546875" style="859" customWidth="1"/>
    <col min="9219" max="9219" width="43.7109375" style="859" bestFit="1" customWidth="1"/>
    <col min="9220" max="9220" width="70.5703125" style="859" customWidth="1"/>
    <col min="9221" max="9221" width="18.140625" style="859" customWidth="1"/>
    <col min="9222" max="9224" width="16.5703125" style="859" customWidth="1"/>
    <col min="9225" max="9225" width="16.28515625" style="859" customWidth="1"/>
    <col min="9226" max="9226" width="20.85546875" style="859" customWidth="1"/>
    <col min="9227" max="9228" width="16.5703125" style="859" customWidth="1"/>
    <col min="9229" max="9229" width="9.7109375" style="859" customWidth="1"/>
    <col min="9230" max="9230" width="9.140625" style="859"/>
    <col min="9231" max="9231" width="20.5703125" style="859" customWidth="1"/>
    <col min="9232" max="9472" width="9.140625" style="859"/>
    <col min="9473" max="9473" width="2.5703125" style="859" customWidth="1"/>
    <col min="9474" max="9474" width="19.85546875" style="859" customWidth="1"/>
    <col min="9475" max="9475" width="43.7109375" style="859" bestFit="1" customWidth="1"/>
    <col min="9476" max="9476" width="70.5703125" style="859" customWidth="1"/>
    <col min="9477" max="9477" width="18.140625" style="859" customWidth="1"/>
    <col min="9478" max="9480" width="16.5703125" style="859" customWidth="1"/>
    <col min="9481" max="9481" width="16.28515625" style="859" customWidth="1"/>
    <col min="9482" max="9482" width="20.85546875" style="859" customWidth="1"/>
    <col min="9483" max="9484" width="16.5703125" style="859" customWidth="1"/>
    <col min="9485" max="9485" width="9.7109375" style="859" customWidth="1"/>
    <col min="9486" max="9486" width="9.140625" style="859"/>
    <col min="9487" max="9487" width="20.5703125" style="859" customWidth="1"/>
    <col min="9488" max="9728" width="9.140625" style="859"/>
    <col min="9729" max="9729" width="2.5703125" style="859" customWidth="1"/>
    <col min="9730" max="9730" width="19.85546875" style="859" customWidth="1"/>
    <col min="9731" max="9731" width="43.7109375" style="859" bestFit="1" customWidth="1"/>
    <col min="9732" max="9732" width="70.5703125" style="859" customWidth="1"/>
    <col min="9733" max="9733" width="18.140625" style="859" customWidth="1"/>
    <col min="9734" max="9736" width="16.5703125" style="859" customWidth="1"/>
    <col min="9737" max="9737" width="16.28515625" style="859" customWidth="1"/>
    <col min="9738" max="9738" width="20.85546875" style="859" customWidth="1"/>
    <col min="9739" max="9740" width="16.5703125" style="859" customWidth="1"/>
    <col min="9741" max="9741" width="9.7109375" style="859" customWidth="1"/>
    <col min="9742" max="9742" width="9.140625" style="859"/>
    <col min="9743" max="9743" width="20.5703125" style="859" customWidth="1"/>
    <col min="9744" max="9984" width="9.140625" style="859"/>
    <col min="9985" max="9985" width="2.5703125" style="859" customWidth="1"/>
    <col min="9986" max="9986" width="19.85546875" style="859" customWidth="1"/>
    <col min="9987" max="9987" width="43.7109375" style="859" bestFit="1" customWidth="1"/>
    <col min="9988" max="9988" width="70.5703125" style="859" customWidth="1"/>
    <col min="9989" max="9989" width="18.140625" style="859" customWidth="1"/>
    <col min="9990" max="9992" width="16.5703125" style="859" customWidth="1"/>
    <col min="9993" max="9993" width="16.28515625" style="859" customWidth="1"/>
    <col min="9994" max="9994" width="20.85546875" style="859" customWidth="1"/>
    <col min="9995" max="9996" width="16.5703125" style="859" customWidth="1"/>
    <col min="9997" max="9997" width="9.7109375" style="859" customWidth="1"/>
    <col min="9998" max="9998" width="9.140625" style="859"/>
    <col min="9999" max="9999" width="20.5703125" style="859" customWidth="1"/>
    <col min="10000" max="10240" width="9.140625" style="859"/>
    <col min="10241" max="10241" width="2.5703125" style="859" customWidth="1"/>
    <col min="10242" max="10242" width="19.85546875" style="859" customWidth="1"/>
    <col min="10243" max="10243" width="43.7109375" style="859" bestFit="1" customWidth="1"/>
    <col min="10244" max="10244" width="70.5703125" style="859" customWidth="1"/>
    <col min="10245" max="10245" width="18.140625" style="859" customWidth="1"/>
    <col min="10246" max="10248" width="16.5703125" style="859" customWidth="1"/>
    <col min="10249" max="10249" width="16.28515625" style="859" customWidth="1"/>
    <col min="10250" max="10250" width="20.85546875" style="859" customWidth="1"/>
    <col min="10251" max="10252" width="16.5703125" style="859" customWidth="1"/>
    <col min="10253" max="10253" width="9.7109375" style="859" customWidth="1"/>
    <col min="10254" max="10254" width="9.140625" style="859"/>
    <col min="10255" max="10255" width="20.5703125" style="859" customWidth="1"/>
    <col min="10256" max="10496" width="9.140625" style="859"/>
    <col min="10497" max="10497" width="2.5703125" style="859" customWidth="1"/>
    <col min="10498" max="10498" width="19.85546875" style="859" customWidth="1"/>
    <col min="10499" max="10499" width="43.7109375" style="859" bestFit="1" customWidth="1"/>
    <col min="10500" max="10500" width="70.5703125" style="859" customWidth="1"/>
    <col min="10501" max="10501" width="18.140625" style="859" customWidth="1"/>
    <col min="10502" max="10504" width="16.5703125" style="859" customWidth="1"/>
    <col min="10505" max="10505" width="16.28515625" style="859" customWidth="1"/>
    <col min="10506" max="10506" width="20.85546875" style="859" customWidth="1"/>
    <col min="10507" max="10508" width="16.5703125" style="859" customWidth="1"/>
    <col min="10509" max="10509" width="9.7109375" style="859" customWidth="1"/>
    <col min="10510" max="10510" width="9.140625" style="859"/>
    <col min="10511" max="10511" width="20.5703125" style="859" customWidth="1"/>
    <col min="10512" max="10752" width="9.140625" style="859"/>
    <col min="10753" max="10753" width="2.5703125" style="859" customWidth="1"/>
    <col min="10754" max="10754" width="19.85546875" style="859" customWidth="1"/>
    <col min="10755" max="10755" width="43.7109375" style="859" bestFit="1" customWidth="1"/>
    <col min="10756" max="10756" width="70.5703125" style="859" customWidth="1"/>
    <col min="10757" max="10757" width="18.140625" style="859" customWidth="1"/>
    <col min="10758" max="10760" width="16.5703125" style="859" customWidth="1"/>
    <col min="10761" max="10761" width="16.28515625" style="859" customWidth="1"/>
    <col min="10762" max="10762" width="20.85546875" style="859" customWidth="1"/>
    <col min="10763" max="10764" width="16.5703125" style="859" customWidth="1"/>
    <col min="10765" max="10765" width="9.7109375" style="859" customWidth="1"/>
    <col min="10766" max="10766" width="9.140625" style="859"/>
    <col min="10767" max="10767" width="20.5703125" style="859" customWidth="1"/>
    <col min="10768" max="11008" width="9.140625" style="859"/>
    <col min="11009" max="11009" width="2.5703125" style="859" customWidth="1"/>
    <col min="11010" max="11010" width="19.85546875" style="859" customWidth="1"/>
    <col min="11011" max="11011" width="43.7109375" style="859" bestFit="1" customWidth="1"/>
    <col min="11012" max="11012" width="70.5703125" style="859" customWidth="1"/>
    <col min="11013" max="11013" width="18.140625" style="859" customWidth="1"/>
    <col min="11014" max="11016" width="16.5703125" style="859" customWidth="1"/>
    <col min="11017" max="11017" width="16.28515625" style="859" customWidth="1"/>
    <col min="11018" max="11018" width="20.85546875" style="859" customWidth="1"/>
    <col min="11019" max="11020" width="16.5703125" style="859" customWidth="1"/>
    <col min="11021" max="11021" width="9.7109375" style="859" customWidth="1"/>
    <col min="11022" max="11022" width="9.140625" style="859"/>
    <col min="11023" max="11023" width="20.5703125" style="859" customWidth="1"/>
    <col min="11024" max="11264" width="9.140625" style="859"/>
    <col min="11265" max="11265" width="2.5703125" style="859" customWidth="1"/>
    <col min="11266" max="11266" width="19.85546875" style="859" customWidth="1"/>
    <col min="11267" max="11267" width="43.7109375" style="859" bestFit="1" customWidth="1"/>
    <col min="11268" max="11268" width="70.5703125" style="859" customWidth="1"/>
    <col min="11269" max="11269" width="18.140625" style="859" customWidth="1"/>
    <col min="11270" max="11272" width="16.5703125" style="859" customWidth="1"/>
    <col min="11273" max="11273" width="16.28515625" style="859" customWidth="1"/>
    <col min="11274" max="11274" width="20.85546875" style="859" customWidth="1"/>
    <col min="11275" max="11276" width="16.5703125" style="859" customWidth="1"/>
    <col min="11277" max="11277" width="9.7109375" style="859" customWidth="1"/>
    <col min="11278" max="11278" width="9.140625" style="859"/>
    <col min="11279" max="11279" width="20.5703125" style="859" customWidth="1"/>
    <col min="11280" max="11520" width="9.140625" style="859"/>
    <col min="11521" max="11521" width="2.5703125" style="859" customWidth="1"/>
    <col min="11522" max="11522" width="19.85546875" style="859" customWidth="1"/>
    <col min="11523" max="11523" width="43.7109375" style="859" bestFit="1" customWidth="1"/>
    <col min="11524" max="11524" width="70.5703125" style="859" customWidth="1"/>
    <col min="11525" max="11525" width="18.140625" style="859" customWidth="1"/>
    <col min="11526" max="11528" width="16.5703125" style="859" customWidth="1"/>
    <col min="11529" max="11529" width="16.28515625" style="859" customWidth="1"/>
    <col min="11530" max="11530" width="20.85546875" style="859" customWidth="1"/>
    <col min="11531" max="11532" width="16.5703125" style="859" customWidth="1"/>
    <col min="11533" max="11533" width="9.7109375" style="859" customWidth="1"/>
    <col min="11534" max="11534" width="9.140625" style="859"/>
    <col min="11535" max="11535" width="20.5703125" style="859" customWidth="1"/>
    <col min="11536" max="11776" width="9.140625" style="859"/>
    <col min="11777" max="11777" width="2.5703125" style="859" customWidth="1"/>
    <col min="11778" max="11778" width="19.85546875" style="859" customWidth="1"/>
    <col min="11779" max="11779" width="43.7109375" style="859" bestFit="1" customWidth="1"/>
    <col min="11780" max="11780" width="70.5703125" style="859" customWidth="1"/>
    <col min="11781" max="11781" width="18.140625" style="859" customWidth="1"/>
    <col min="11782" max="11784" width="16.5703125" style="859" customWidth="1"/>
    <col min="11785" max="11785" width="16.28515625" style="859" customWidth="1"/>
    <col min="11786" max="11786" width="20.85546875" style="859" customWidth="1"/>
    <col min="11787" max="11788" width="16.5703125" style="859" customWidth="1"/>
    <col min="11789" max="11789" width="9.7109375" style="859" customWidth="1"/>
    <col min="11790" max="11790" width="9.140625" style="859"/>
    <col min="11791" max="11791" width="20.5703125" style="859" customWidth="1"/>
    <col min="11792" max="12032" width="9.140625" style="859"/>
    <col min="12033" max="12033" width="2.5703125" style="859" customWidth="1"/>
    <col min="12034" max="12034" width="19.85546875" style="859" customWidth="1"/>
    <col min="12035" max="12035" width="43.7109375" style="859" bestFit="1" customWidth="1"/>
    <col min="12036" max="12036" width="70.5703125" style="859" customWidth="1"/>
    <col min="12037" max="12037" width="18.140625" style="859" customWidth="1"/>
    <col min="12038" max="12040" width="16.5703125" style="859" customWidth="1"/>
    <col min="12041" max="12041" width="16.28515625" style="859" customWidth="1"/>
    <col min="12042" max="12042" width="20.85546875" style="859" customWidth="1"/>
    <col min="12043" max="12044" width="16.5703125" style="859" customWidth="1"/>
    <col min="12045" max="12045" width="9.7109375" style="859" customWidth="1"/>
    <col min="12046" max="12046" width="9.140625" style="859"/>
    <col min="12047" max="12047" width="20.5703125" style="859" customWidth="1"/>
    <col min="12048" max="12288" width="9.140625" style="859"/>
    <col min="12289" max="12289" width="2.5703125" style="859" customWidth="1"/>
    <col min="12290" max="12290" width="19.85546875" style="859" customWidth="1"/>
    <col min="12291" max="12291" width="43.7109375" style="859" bestFit="1" customWidth="1"/>
    <col min="12292" max="12292" width="70.5703125" style="859" customWidth="1"/>
    <col min="12293" max="12293" width="18.140625" style="859" customWidth="1"/>
    <col min="12294" max="12296" width="16.5703125" style="859" customWidth="1"/>
    <col min="12297" max="12297" width="16.28515625" style="859" customWidth="1"/>
    <col min="12298" max="12298" width="20.85546875" style="859" customWidth="1"/>
    <col min="12299" max="12300" width="16.5703125" style="859" customWidth="1"/>
    <col min="12301" max="12301" width="9.7109375" style="859" customWidth="1"/>
    <col min="12302" max="12302" width="9.140625" style="859"/>
    <col min="12303" max="12303" width="20.5703125" style="859" customWidth="1"/>
    <col min="12304" max="12544" width="9.140625" style="859"/>
    <col min="12545" max="12545" width="2.5703125" style="859" customWidth="1"/>
    <col min="12546" max="12546" width="19.85546875" style="859" customWidth="1"/>
    <col min="12547" max="12547" width="43.7109375" style="859" bestFit="1" customWidth="1"/>
    <col min="12548" max="12548" width="70.5703125" style="859" customWidth="1"/>
    <col min="12549" max="12549" width="18.140625" style="859" customWidth="1"/>
    <col min="12550" max="12552" width="16.5703125" style="859" customWidth="1"/>
    <col min="12553" max="12553" width="16.28515625" style="859" customWidth="1"/>
    <col min="12554" max="12554" width="20.85546875" style="859" customWidth="1"/>
    <col min="12555" max="12556" width="16.5703125" style="859" customWidth="1"/>
    <col min="12557" max="12557" width="9.7109375" style="859" customWidth="1"/>
    <col min="12558" max="12558" width="9.140625" style="859"/>
    <col min="12559" max="12559" width="20.5703125" style="859" customWidth="1"/>
    <col min="12560" max="12800" width="9.140625" style="859"/>
    <col min="12801" max="12801" width="2.5703125" style="859" customWidth="1"/>
    <col min="12802" max="12802" width="19.85546875" style="859" customWidth="1"/>
    <col min="12803" max="12803" width="43.7109375" style="859" bestFit="1" customWidth="1"/>
    <col min="12804" max="12804" width="70.5703125" style="859" customWidth="1"/>
    <col min="12805" max="12805" width="18.140625" style="859" customWidth="1"/>
    <col min="12806" max="12808" width="16.5703125" style="859" customWidth="1"/>
    <col min="12809" max="12809" width="16.28515625" style="859" customWidth="1"/>
    <col min="12810" max="12810" width="20.85546875" style="859" customWidth="1"/>
    <col min="12811" max="12812" width="16.5703125" style="859" customWidth="1"/>
    <col min="12813" max="12813" width="9.7109375" style="859" customWidth="1"/>
    <col min="12814" max="12814" width="9.140625" style="859"/>
    <col min="12815" max="12815" width="20.5703125" style="859" customWidth="1"/>
    <col min="12816" max="13056" width="9.140625" style="859"/>
    <col min="13057" max="13057" width="2.5703125" style="859" customWidth="1"/>
    <col min="13058" max="13058" width="19.85546875" style="859" customWidth="1"/>
    <col min="13059" max="13059" width="43.7109375" style="859" bestFit="1" customWidth="1"/>
    <col min="13060" max="13060" width="70.5703125" style="859" customWidth="1"/>
    <col min="13061" max="13061" width="18.140625" style="859" customWidth="1"/>
    <col min="13062" max="13064" width="16.5703125" style="859" customWidth="1"/>
    <col min="13065" max="13065" width="16.28515625" style="859" customWidth="1"/>
    <col min="13066" max="13066" width="20.85546875" style="859" customWidth="1"/>
    <col min="13067" max="13068" width="16.5703125" style="859" customWidth="1"/>
    <col min="13069" max="13069" width="9.7109375" style="859" customWidth="1"/>
    <col min="13070" max="13070" width="9.140625" style="859"/>
    <col min="13071" max="13071" width="20.5703125" style="859" customWidth="1"/>
    <col min="13072" max="13312" width="9.140625" style="859"/>
    <col min="13313" max="13313" width="2.5703125" style="859" customWidth="1"/>
    <col min="13314" max="13314" width="19.85546875" style="859" customWidth="1"/>
    <col min="13315" max="13315" width="43.7109375" style="859" bestFit="1" customWidth="1"/>
    <col min="13316" max="13316" width="70.5703125" style="859" customWidth="1"/>
    <col min="13317" max="13317" width="18.140625" style="859" customWidth="1"/>
    <col min="13318" max="13320" width="16.5703125" style="859" customWidth="1"/>
    <col min="13321" max="13321" width="16.28515625" style="859" customWidth="1"/>
    <col min="13322" max="13322" width="20.85546875" style="859" customWidth="1"/>
    <col min="13323" max="13324" width="16.5703125" style="859" customWidth="1"/>
    <col min="13325" max="13325" width="9.7109375" style="859" customWidth="1"/>
    <col min="13326" max="13326" width="9.140625" style="859"/>
    <col min="13327" max="13327" width="20.5703125" style="859" customWidth="1"/>
    <col min="13328" max="13568" width="9.140625" style="859"/>
    <col min="13569" max="13569" width="2.5703125" style="859" customWidth="1"/>
    <col min="13570" max="13570" width="19.85546875" style="859" customWidth="1"/>
    <col min="13571" max="13571" width="43.7109375" style="859" bestFit="1" customWidth="1"/>
    <col min="13572" max="13572" width="70.5703125" style="859" customWidth="1"/>
    <col min="13573" max="13573" width="18.140625" style="859" customWidth="1"/>
    <col min="13574" max="13576" width="16.5703125" style="859" customWidth="1"/>
    <col min="13577" max="13577" width="16.28515625" style="859" customWidth="1"/>
    <col min="13578" max="13578" width="20.85546875" style="859" customWidth="1"/>
    <col min="13579" max="13580" width="16.5703125" style="859" customWidth="1"/>
    <col min="13581" max="13581" width="9.7109375" style="859" customWidth="1"/>
    <col min="13582" max="13582" width="9.140625" style="859"/>
    <col min="13583" max="13583" width="20.5703125" style="859" customWidth="1"/>
    <col min="13584" max="13824" width="9.140625" style="859"/>
    <col min="13825" max="13825" width="2.5703125" style="859" customWidth="1"/>
    <col min="13826" max="13826" width="19.85546875" style="859" customWidth="1"/>
    <col min="13827" max="13827" width="43.7109375" style="859" bestFit="1" customWidth="1"/>
    <col min="13828" max="13828" width="70.5703125" style="859" customWidth="1"/>
    <col min="13829" max="13829" width="18.140625" style="859" customWidth="1"/>
    <col min="13830" max="13832" width="16.5703125" style="859" customWidth="1"/>
    <col min="13833" max="13833" width="16.28515625" style="859" customWidth="1"/>
    <col min="13834" max="13834" width="20.85546875" style="859" customWidth="1"/>
    <col min="13835" max="13836" width="16.5703125" style="859" customWidth="1"/>
    <col min="13837" max="13837" width="9.7109375" style="859" customWidth="1"/>
    <col min="13838" max="13838" width="9.140625" style="859"/>
    <col min="13839" max="13839" width="20.5703125" style="859" customWidth="1"/>
    <col min="13840" max="14080" width="9.140625" style="859"/>
    <col min="14081" max="14081" width="2.5703125" style="859" customWidth="1"/>
    <col min="14082" max="14082" width="19.85546875" style="859" customWidth="1"/>
    <col min="14083" max="14083" width="43.7109375" style="859" bestFit="1" customWidth="1"/>
    <col min="14084" max="14084" width="70.5703125" style="859" customWidth="1"/>
    <col min="14085" max="14085" width="18.140625" style="859" customWidth="1"/>
    <col min="14086" max="14088" width="16.5703125" style="859" customWidth="1"/>
    <col min="14089" max="14089" width="16.28515625" style="859" customWidth="1"/>
    <col min="14090" max="14090" width="20.85546875" style="859" customWidth="1"/>
    <col min="14091" max="14092" width="16.5703125" style="859" customWidth="1"/>
    <col min="14093" max="14093" width="9.7109375" style="859" customWidth="1"/>
    <col min="14094" max="14094" width="9.140625" style="859"/>
    <col min="14095" max="14095" width="20.5703125" style="859" customWidth="1"/>
    <col min="14096" max="14336" width="9.140625" style="859"/>
    <col min="14337" max="14337" width="2.5703125" style="859" customWidth="1"/>
    <col min="14338" max="14338" width="19.85546875" style="859" customWidth="1"/>
    <col min="14339" max="14339" width="43.7109375" style="859" bestFit="1" customWidth="1"/>
    <col min="14340" max="14340" width="70.5703125" style="859" customWidth="1"/>
    <col min="14341" max="14341" width="18.140625" style="859" customWidth="1"/>
    <col min="14342" max="14344" width="16.5703125" style="859" customWidth="1"/>
    <col min="14345" max="14345" width="16.28515625" style="859" customWidth="1"/>
    <col min="14346" max="14346" width="20.85546875" style="859" customWidth="1"/>
    <col min="14347" max="14348" width="16.5703125" style="859" customWidth="1"/>
    <col min="14349" max="14349" width="9.7109375" style="859" customWidth="1"/>
    <col min="14350" max="14350" width="9.140625" style="859"/>
    <col min="14351" max="14351" width="20.5703125" style="859" customWidth="1"/>
    <col min="14352" max="14592" width="9.140625" style="859"/>
    <col min="14593" max="14593" width="2.5703125" style="859" customWidth="1"/>
    <col min="14594" max="14594" width="19.85546875" style="859" customWidth="1"/>
    <col min="14595" max="14595" width="43.7109375" style="859" bestFit="1" customWidth="1"/>
    <col min="14596" max="14596" width="70.5703125" style="859" customWidth="1"/>
    <col min="14597" max="14597" width="18.140625" style="859" customWidth="1"/>
    <col min="14598" max="14600" width="16.5703125" style="859" customWidth="1"/>
    <col min="14601" max="14601" width="16.28515625" style="859" customWidth="1"/>
    <col min="14602" max="14602" width="20.85546875" style="859" customWidth="1"/>
    <col min="14603" max="14604" width="16.5703125" style="859" customWidth="1"/>
    <col min="14605" max="14605" width="9.7109375" style="859" customWidth="1"/>
    <col min="14606" max="14606" width="9.140625" style="859"/>
    <col min="14607" max="14607" width="20.5703125" style="859" customWidth="1"/>
    <col min="14608" max="14848" width="9.140625" style="859"/>
    <col min="14849" max="14849" width="2.5703125" style="859" customWidth="1"/>
    <col min="14850" max="14850" width="19.85546875" style="859" customWidth="1"/>
    <col min="14851" max="14851" width="43.7109375" style="859" bestFit="1" customWidth="1"/>
    <col min="14852" max="14852" width="70.5703125" style="859" customWidth="1"/>
    <col min="14853" max="14853" width="18.140625" style="859" customWidth="1"/>
    <col min="14854" max="14856" width="16.5703125" style="859" customWidth="1"/>
    <col min="14857" max="14857" width="16.28515625" style="859" customWidth="1"/>
    <col min="14858" max="14858" width="20.85546875" style="859" customWidth="1"/>
    <col min="14859" max="14860" width="16.5703125" style="859" customWidth="1"/>
    <col min="14861" max="14861" width="9.7109375" style="859" customWidth="1"/>
    <col min="14862" max="14862" width="9.140625" style="859"/>
    <col min="14863" max="14863" width="20.5703125" style="859" customWidth="1"/>
    <col min="14864" max="15104" width="9.140625" style="859"/>
    <col min="15105" max="15105" width="2.5703125" style="859" customWidth="1"/>
    <col min="15106" max="15106" width="19.85546875" style="859" customWidth="1"/>
    <col min="15107" max="15107" width="43.7109375" style="859" bestFit="1" customWidth="1"/>
    <col min="15108" max="15108" width="70.5703125" style="859" customWidth="1"/>
    <col min="15109" max="15109" width="18.140625" style="859" customWidth="1"/>
    <col min="15110" max="15112" width="16.5703125" style="859" customWidth="1"/>
    <col min="15113" max="15113" width="16.28515625" style="859" customWidth="1"/>
    <col min="15114" max="15114" width="20.85546875" style="859" customWidth="1"/>
    <col min="15115" max="15116" width="16.5703125" style="859" customWidth="1"/>
    <col min="15117" max="15117" width="9.7109375" style="859" customWidth="1"/>
    <col min="15118" max="15118" width="9.140625" style="859"/>
    <col min="15119" max="15119" width="20.5703125" style="859" customWidth="1"/>
    <col min="15120" max="15360" width="9.140625" style="859"/>
    <col min="15361" max="15361" width="2.5703125" style="859" customWidth="1"/>
    <col min="15362" max="15362" width="19.85546875" style="859" customWidth="1"/>
    <col min="15363" max="15363" width="43.7109375" style="859" bestFit="1" customWidth="1"/>
    <col min="15364" max="15364" width="70.5703125" style="859" customWidth="1"/>
    <col min="15365" max="15365" width="18.140625" style="859" customWidth="1"/>
    <col min="15366" max="15368" width="16.5703125" style="859" customWidth="1"/>
    <col min="15369" max="15369" width="16.28515625" style="859" customWidth="1"/>
    <col min="15370" max="15370" width="20.85546875" style="859" customWidth="1"/>
    <col min="15371" max="15372" width="16.5703125" style="859" customWidth="1"/>
    <col min="15373" max="15373" width="9.7109375" style="859" customWidth="1"/>
    <col min="15374" max="15374" width="9.140625" style="859"/>
    <col min="15375" max="15375" width="20.5703125" style="859" customWidth="1"/>
    <col min="15376" max="15616" width="9.140625" style="859"/>
    <col min="15617" max="15617" width="2.5703125" style="859" customWidth="1"/>
    <col min="15618" max="15618" width="19.85546875" style="859" customWidth="1"/>
    <col min="15619" max="15619" width="43.7109375" style="859" bestFit="1" customWidth="1"/>
    <col min="15620" max="15620" width="70.5703125" style="859" customWidth="1"/>
    <col min="15621" max="15621" width="18.140625" style="859" customWidth="1"/>
    <col min="15622" max="15624" width="16.5703125" style="859" customWidth="1"/>
    <col min="15625" max="15625" width="16.28515625" style="859" customWidth="1"/>
    <col min="15626" max="15626" width="20.85546875" style="859" customWidth="1"/>
    <col min="15627" max="15628" width="16.5703125" style="859" customWidth="1"/>
    <col min="15629" max="15629" width="9.7109375" style="859" customWidth="1"/>
    <col min="15630" max="15630" width="9.140625" style="859"/>
    <col min="15631" max="15631" width="20.5703125" style="859" customWidth="1"/>
    <col min="15632" max="15872" width="9.140625" style="859"/>
    <col min="15873" max="15873" width="2.5703125" style="859" customWidth="1"/>
    <col min="15874" max="15874" width="19.85546875" style="859" customWidth="1"/>
    <col min="15875" max="15875" width="43.7109375" style="859" bestFit="1" customWidth="1"/>
    <col min="15876" max="15876" width="70.5703125" style="859" customWidth="1"/>
    <col min="15877" max="15877" width="18.140625" style="859" customWidth="1"/>
    <col min="15878" max="15880" width="16.5703125" style="859" customWidth="1"/>
    <col min="15881" max="15881" width="16.28515625" style="859" customWidth="1"/>
    <col min="15882" max="15882" width="20.85546875" style="859" customWidth="1"/>
    <col min="15883" max="15884" width="16.5703125" style="859" customWidth="1"/>
    <col min="15885" max="15885" width="9.7109375" style="859" customWidth="1"/>
    <col min="15886" max="15886" width="9.140625" style="859"/>
    <col min="15887" max="15887" width="20.5703125" style="859" customWidth="1"/>
    <col min="15888" max="16128" width="9.140625" style="859"/>
    <col min="16129" max="16129" width="2.5703125" style="859" customWidth="1"/>
    <col min="16130" max="16130" width="19.85546875" style="859" customWidth="1"/>
    <col min="16131" max="16131" width="43.7109375" style="859" bestFit="1" customWidth="1"/>
    <col min="16132" max="16132" width="70.5703125" style="859" customWidth="1"/>
    <col min="16133" max="16133" width="18.140625" style="859" customWidth="1"/>
    <col min="16134" max="16136" width="16.5703125" style="859" customWidth="1"/>
    <col min="16137" max="16137" width="16.28515625" style="859" customWidth="1"/>
    <col min="16138" max="16138" width="20.85546875" style="859" customWidth="1"/>
    <col min="16139" max="16140" width="16.5703125" style="859" customWidth="1"/>
    <col min="16141" max="16141" width="9.7109375" style="859" customWidth="1"/>
    <col min="16142" max="16142" width="9.140625" style="859"/>
    <col min="16143" max="16143" width="20.5703125" style="859" customWidth="1"/>
    <col min="16144" max="16384" width="9.140625" style="859"/>
  </cols>
  <sheetData>
    <row r="1" spans="2:12" ht="15.75" x14ac:dyDescent="0.25">
      <c r="B1" s="1022" t="s">
        <v>1634</v>
      </c>
      <c r="C1" s="1022"/>
      <c r="D1" s="1022"/>
      <c r="E1" s="1022"/>
      <c r="F1" s="1022"/>
      <c r="G1" s="1022"/>
      <c r="H1" s="1022"/>
      <c r="I1" s="1022"/>
      <c r="J1" s="1022"/>
      <c r="K1" s="1022"/>
      <c r="L1" s="1022"/>
    </row>
    <row r="2" spans="2:12" x14ac:dyDescent="0.2">
      <c r="B2" s="860" t="str">
        <f>"Company: " &amp;CVR!G10</f>
        <v xml:space="preserve">Company: </v>
      </c>
      <c r="D2" s="1023"/>
      <c r="E2" s="1023"/>
      <c r="F2" s="1023"/>
      <c r="G2" s="1023"/>
      <c r="H2" s="1023"/>
      <c r="I2" s="1023"/>
      <c r="J2" s="1023"/>
      <c r="K2" s="1023"/>
      <c r="L2" s="1023"/>
    </row>
    <row r="3" spans="2:12" x14ac:dyDescent="0.2">
      <c r="B3" s="861" t="str">
        <f>"Reporting Period: "&amp;CVR!G12&amp;", "&amp;CVR!G13</f>
        <v xml:space="preserve">Reporting Period: , </v>
      </c>
      <c r="C3" s="862"/>
      <c r="D3" s="1023"/>
      <c r="E3" s="1023"/>
      <c r="F3" s="1023"/>
      <c r="G3" s="1023"/>
      <c r="H3" s="1023"/>
      <c r="I3" s="1023"/>
      <c r="J3" s="1023"/>
      <c r="K3" s="1023"/>
      <c r="L3" s="1023"/>
    </row>
    <row r="4" spans="2:12" ht="13.5" thickBot="1" x14ac:dyDescent="0.25">
      <c r="B4" s="1024"/>
      <c r="C4" s="1024"/>
      <c r="D4" s="1024"/>
      <c r="E4" s="1024"/>
      <c r="F4" s="1024"/>
      <c r="G4" s="1024"/>
      <c r="H4" s="1024"/>
      <c r="I4" s="1024"/>
      <c r="J4" s="1024"/>
      <c r="K4" s="1024"/>
      <c r="L4" s="1024"/>
    </row>
    <row r="5" spans="2:12" ht="29.25" customHeight="1" x14ac:dyDescent="0.2">
      <c r="B5" s="1034" t="s">
        <v>1635</v>
      </c>
      <c r="C5" s="1037" t="s">
        <v>1636</v>
      </c>
      <c r="D5" s="1040" t="s">
        <v>1637</v>
      </c>
      <c r="E5" s="1043" t="s">
        <v>1638</v>
      </c>
      <c r="F5" s="1025" t="s">
        <v>1639</v>
      </c>
      <c r="G5" s="1027"/>
      <c r="H5" s="1025" t="s">
        <v>1639</v>
      </c>
      <c r="I5" s="1027"/>
      <c r="J5" s="1025" t="s">
        <v>1640</v>
      </c>
      <c r="K5" s="1026"/>
      <c r="L5" s="1027"/>
    </row>
    <row r="6" spans="2:12" s="706" customFormat="1" ht="76.5" customHeight="1" x14ac:dyDescent="0.2">
      <c r="B6" s="1035"/>
      <c r="C6" s="1038"/>
      <c r="D6" s="1041"/>
      <c r="E6" s="1044"/>
      <c r="F6" s="1028" t="s">
        <v>1641</v>
      </c>
      <c r="G6" s="1030" t="s">
        <v>1642</v>
      </c>
      <c r="H6" s="1028" t="s">
        <v>1643</v>
      </c>
      <c r="I6" s="1030" t="s">
        <v>1644</v>
      </c>
      <c r="J6" s="707" t="s">
        <v>1645</v>
      </c>
      <c r="K6" s="1032" t="s">
        <v>1646</v>
      </c>
      <c r="L6" s="1033"/>
    </row>
    <row r="7" spans="2:12" s="706" customFormat="1" ht="43.5" thickBot="1" x14ac:dyDescent="0.25">
      <c r="B7" s="1036"/>
      <c r="C7" s="1039"/>
      <c r="D7" s="1042"/>
      <c r="E7" s="1045"/>
      <c r="F7" s="1029"/>
      <c r="G7" s="1031"/>
      <c r="H7" s="1029"/>
      <c r="I7" s="1031"/>
      <c r="J7" s="708" t="s">
        <v>1647</v>
      </c>
      <c r="K7" s="709" t="s">
        <v>1648</v>
      </c>
      <c r="L7" s="855" t="s">
        <v>1649</v>
      </c>
    </row>
    <row r="8" spans="2:12" ht="15.75" thickBot="1" x14ac:dyDescent="0.25">
      <c r="B8" s="1016" t="s">
        <v>1650</v>
      </c>
      <c r="C8" s="1013" t="s">
        <v>1651</v>
      </c>
      <c r="D8" s="710" t="s">
        <v>1652</v>
      </c>
      <c r="E8" s="863"/>
      <c r="F8" s="864"/>
      <c r="G8" s="863"/>
      <c r="H8" s="864"/>
      <c r="I8" s="865"/>
      <c r="J8" s="864"/>
      <c r="K8" s="866"/>
      <c r="L8" s="867"/>
    </row>
    <row r="9" spans="2:12" ht="23.25" customHeight="1" thickBot="1" x14ac:dyDescent="0.25">
      <c r="B9" s="1017"/>
      <c r="C9" s="1014"/>
      <c r="D9" s="711" t="s">
        <v>1653</v>
      </c>
      <c r="E9" s="863"/>
      <c r="F9" s="864"/>
      <c r="G9" s="863"/>
      <c r="H9" s="864"/>
      <c r="I9" s="865"/>
      <c r="J9" s="864"/>
      <c r="K9" s="866"/>
      <c r="L9" s="867"/>
    </row>
    <row r="10" spans="2:12" ht="23.25" customHeight="1" thickBot="1" x14ac:dyDescent="0.25">
      <c r="B10" s="1017"/>
      <c r="C10" s="1014"/>
      <c r="D10" s="711" t="s">
        <v>1654</v>
      </c>
      <c r="E10" s="863"/>
      <c r="F10" s="864"/>
      <c r="G10" s="863"/>
      <c r="H10" s="864"/>
      <c r="I10" s="865"/>
      <c r="J10" s="864"/>
      <c r="K10" s="866"/>
      <c r="L10" s="867"/>
    </row>
    <row r="11" spans="2:12" ht="23.25" customHeight="1" thickBot="1" x14ac:dyDescent="0.25">
      <c r="B11" s="1017"/>
      <c r="C11" s="1014"/>
      <c r="D11" s="711" t="s">
        <v>1655</v>
      </c>
      <c r="E11" s="863"/>
      <c r="F11" s="864"/>
      <c r="G11" s="863"/>
      <c r="H11" s="864"/>
      <c r="I11" s="865"/>
      <c r="J11" s="864"/>
      <c r="K11" s="866"/>
      <c r="L11" s="867"/>
    </row>
    <row r="12" spans="2:12" ht="23.25" customHeight="1" thickBot="1" x14ac:dyDescent="0.25">
      <c r="B12" s="1017"/>
      <c r="C12" s="1014"/>
      <c r="D12" s="711" t="s">
        <v>1656</v>
      </c>
      <c r="E12" s="863"/>
      <c r="F12" s="864"/>
      <c r="G12" s="863"/>
      <c r="H12" s="864"/>
      <c r="I12" s="865"/>
      <c r="J12" s="864"/>
      <c r="K12" s="866"/>
      <c r="L12" s="867"/>
    </row>
    <row r="13" spans="2:12" ht="23.25" customHeight="1" thickBot="1" x14ac:dyDescent="0.25">
      <c r="B13" s="1017"/>
      <c r="C13" s="1014"/>
      <c r="D13" s="711" t="s">
        <v>1657</v>
      </c>
      <c r="E13" s="863"/>
      <c r="F13" s="864"/>
      <c r="G13" s="863"/>
      <c r="H13" s="864"/>
      <c r="I13" s="865"/>
      <c r="J13" s="864"/>
      <c r="K13" s="866"/>
      <c r="L13" s="867"/>
    </row>
    <row r="14" spans="2:12" ht="23.25" customHeight="1" thickBot="1" x14ac:dyDescent="0.25">
      <c r="B14" s="1017"/>
      <c r="C14" s="1014"/>
      <c r="D14" s="711" t="s">
        <v>1658</v>
      </c>
      <c r="E14" s="863"/>
      <c r="F14" s="864"/>
      <c r="G14" s="863"/>
      <c r="H14" s="864"/>
      <c r="I14" s="865"/>
      <c r="J14" s="864"/>
      <c r="K14" s="866"/>
      <c r="L14" s="867"/>
    </row>
    <row r="15" spans="2:12" ht="23.25" customHeight="1" thickBot="1" x14ac:dyDescent="0.25">
      <c r="B15" s="1017"/>
      <c r="C15" s="1014"/>
      <c r="D15" s="711" t="s">
        <v>1659</v>
      </c>
      <c r="E15" s="863"/>
      <c r="F15" s="864"/>
      <c r="G15" s="863"/>
      <c r="H15" s="864"/>
      <c r="I15" s="865"/>
      <c r="J15" s="864"/>
      <c r="K15" s="866"/>
      <c r="L15" s="867"/>
    </row>
    <row r="16" spans="2:12" ht="23.25" customHeight="1" thickBot="1" x14ac:dyDescent="0.25">
      <c r="B16" s="1017"/>
      <c r="C16" s="1014"/>
      <c r="D16" s="711" t="s">
        <v>1660</v>
      </c>
      <c r="E16" s="863"/>
      <c r="F16" s="864"/>
      <c r="G16" s="863"/>
      <c r="H16" s="864"/>
      <c r="I16" s="865"/>
      <c r="J16" s="864"/>
      <c r="K16" s="866"/>
      <c r="L16" s="867"/>
    </row>
    <row r="17" spans="2:12" ht="23.25" customHeight="1" thickBot="1" x14ac:dyDescent="0.25">
      <c r="B17" s="1017"/>
      <c r="C17" s="1015"/>
      <c r="D17" s="712" t="s">
        <v>1661</v>
      </c>
      <c r="E17" s="863"/>
      <c r="F17" s="864"/>
      <c r="G17" s="863"/>
      <c r="H17" s="864"/>
      <c r="I17" s="865"/>
      <c r="J17" s="864"/>
      <c r="K17" s="866"/>
      <c r="L17" s="867"/>
    </row>
    <row r="18" spans="2:12" ht="23.25" customHeight="1" thickBot="1" x14ac:dyDescent="0.25">
      <c r="B18" s="1017"/>
      <c r="C18" s="1013" t="s">
        <v>1662</v>
      </c>
      <c r="D18" s="710" t="s">
        <v>1652</v>
      </c>
      <c r="E18" s="863"/>
      <c r="F18" s="864"/>
      <c r="G18" s="863"/>
      <c r="H18" s="864"/>
      <c r="I18" s="865"/>
      <c r="J18" s="864"/>
      <c r="K18" s="866"/>
      <c r="L18" s="867"/>
    </row>
    <row r="19" spans="2:12" ht="23.25" customHeight="1" thickBot="1" x14ac:dyDescent="0.25">
      <c r="B19" s="1017"/>
      <c r="C19" s="1014"/>
      <c r="D19" s="711" t="s">
        <v>1653</v>
      </c>
      <c r="E19" s="863"/>
      <c r="F19" s="864"/>
      <c r="G19" s="863"/>
      <c r="H19" s="864"/>
      <c r="I19" s="865"/>
      <c r="J19" s="864"/>
      <c r="K19" s="866"/>
      <c r="L19" s="867"/>
    </row>
    <row r="20" spans="2:12" ht="23.25" customHeight="1" thickBot="1" x14ac:dyDescent="0.25">
      <c r="B20" s="1017"/>
      <c r="C20" s="1014"/>
      <c r="D20" s="711" t="s">
        <v>1654</v>
      </c>
      <c r="E20" s="863"/>
      <c r="F20" s="864"/>
      <c r="G20" s="863"/>
      <c r="H20" s="864"/>
      <c r="I20" s="865"/>
      <c r="J20" s="864"/>
      <c r="K20" s="866"/>
      <c r="L20" s="867"/>
    </row>
    <row r="21" spans="2:12" ht="23.25" customHeight="1" thickBot="1" x14ac:dyDescent="0.25">
      <c r="B21" s="1017"/>
      <c r="C21" s="1014"/>
      <c r="D21" s="711" t="s">
        <v>1655</v>
      </c>
      <c r="E21" s="863"/>
      <c r="F21" s="864"/>
      <c r="G21" s="863"/>
      <c r="H21" s="864"/>
      <c r="I21" s="865"/>
      <c r="J21" s="864"/>
      <c r="K21" s="866"/>
      <c r="L21" s="867"/>
    </row>
    <row r="22" spans="2:12" ht="23.25" customHeight="1" thickBot="1" x14ac:dyDescent="0.25">
      <c r="B22" s="1017"/>
      <c r="C22" s="1014"/>
      <c r="D22" s="711" t="s">
        <v>1663</v>
      </c>
      <c r="E22" s="863"/>
      <c r="F22" s="864"/>
      <c r="G22" s="863"/>
      <c r="H22" s="864"/>
      <c r="I22" s="865"/>
      <c r="J22" s="864"/>
      <c r="K22" s="866"/>
      <c r="L22" s="867"/>
    </row>
    <row r="23" spans="2:12" ht="23.25" customHeight="1" thickBot="1" x14ac:dyDescent="0.25">
      <c r="B23" s="1017"/>
      <c r="C23" s="1014"/>
      <c r="D23" s="711" t="s">
        <v>1656</v>
      </c>
      <c r="E23" s="863"/>
      <c r="F23" s="864"/>
      <c r="G23" s="863"/>
      <c r="H23" s="864"/>
      <c r="I23" s="865"/>
      <c r="J23" s="864"/>
      <c r="K23" s="866"/>
      <c r="L23" s="867"/>
    </row>
    <row r="24" spans="2:12" ht="23.25" customHeight="1" thickBot="1" x14ac:dyDescent="0.25">
      <c r="B24" s="1017"/>
      <c r="C24" s="1014"/>
      <c r="D24" s="711" t="s">
        <v>1657</v>
      </c>
      <c r="E24" s="863"/>
      <c r="F24" s="864"/>
      <c r="G24" s="863"/>
      <c r="H24" s="864"/>
      <c r="I24" s="865"/>
      <c r="J24" s="864"/>
      <c r="K24" s="866"/>
      <c r="L24" s="867"/>
    </row>
    <row r="25" spans="2:12" ht="23.25" customHeight="1" thickBot="1" x14ac:dyDescent="0.25">
      <c r="B25" s="1017"/>
      <c r="C25" s="1014"/>
      <c r="D25" s="711" t="s">
        <v>1658</v>
      </c>
      <c r="E25" s="863"/>
      <c r="F25" s="864"/>
      <c r="G25" s="863"/>
      <c r="H25" s="864"/>
      <c r="I25" s="865"/>
      <c r="J25" s="864"/>
      <c r="K25" s="866"/>
      <c r="L25" s="867"/>
    </row>
    <row r="26" spans="2:12" ht="23.25" customHeight="1" thickBot="1" x14ac:dyDescent="0.25">
      <c r="B26" s="1017"/>
      <c r="C26" s="1014"/>
      <c r="D26" s="711" t="s">
        <v>1659</v>
      </c>
      <c r="E26" s="863"/>
      <c r="F26" s="864"/>
      <c r="G26" s="863"/>
      <c r="H26" s="864"/>
      <c r="I26" s="865"/>
      <c r="J26" s="864"/>
      <c r="K26" s="866"/>
      <c r="L26" s="867"/>
    </row>
    <row r="27" spans="2:12" ht="23.25" customHeight="1" thickBot="1" x14ac:dyDescent="0.25">
      <c r="B27" s="1017"/>
      <c r="C27" s="1014"/>
      <c r="D27" s="711" t="s">
        <v>1660</v>
      </c>
      <c r="E27" s="863"/>
      <c r="F27" s="864"/>
      <c r="G27" s="863"/>
      <c r="H27" s="864"/>
      <c r="I27" s="865"/>
      <c r="J27" s="864"/>
      <c r="K27" s="866"/>
      <c r="L27" s="867"/>
    </row>
    <row r="28" spans="2:12" ht="23.25" customHeight="1" thickBot="1" x14ac:dyDescent="0.25">
      <c r="B28" s="1017"/>
      <c r="C28" s="1015"/>
      <c r="D28" s="712" t="s">
        <v>1661</v>
      </c>
      <c r="E28" s="863"/>
      <c r="F28" s="864"/>
      <c r="G28" s="863"/>
      <c r="H28" s="864"/>
      <c r="I28" s="865"/>
      <c r="J28" s="864"/>
      <c r="K28" s="866"/>
      <c r="L28" s="867"/>
    </row>
    <row r="29" spans="2:12" ht="23.25" customHeight="1" thickBot="1" x14ac:dyDescent="0.25">
      <c r="B29" s="1017"/>
      <c r="C29" s="1013" t="s">
        <v>1664</v>
      </c>
      <c r="D29" s="710" t="s">
        <v>1652</v>
      </c>
      <c r="E29" s="863"/>
      <c r="F29" s="864"/>
      <c r="G29" s="863"/>
      <c r="H29" s="864"/>
      <c r="I29" s="865"/>
      <c r="J29" s="864"/>
      <c r="K29" s="866"/>
      <c r="L29" s="867"/>
    </row>
    <row r="30" spans="2:12" ht="23.25" customHeight="1" thickBot="1" x14ac:dyDescent="0.25">
      <c r="B30" s="1017"/>
      <c r="C30" s="1014"/>
      <c r="D30" s="711" t="s">
        <v>1653</v>
      </c>
      <c r="E30" s="863"/>
      <c r="F30" s="864"/>
      <c r="G30" s="863"/>
      <c r="H30" s="864"/>
      <c r="I30" s="865"/>
      <c r="J30" s="864"/>
      <c r="K30" s="866"/>
      <c r="L30" s="867"/>
    </row>
    <row r="31" spans="2:12" ht="23.25" customHeight="1" thickBot="1" x14ac:dyDescent="0.25">
      <c r="B31" s="1017"/>
      <c r="C31" s="1014"/>
      <c r="D31" s="711" t="s">
        <v>1654</v>
      </c>
      <c r="E31" s="863"/>
      <c r="F31" s="864"/>
      <c r="G31" s="863"/>
      <c r="H31" s="864"/>
      <c r="I31" s="865"/>
      <c r="J31" s="864"/>
      <c r="K31" s="866"/>
      <c r="L31" s="867"/>
    </row>
    <row r="32" spans="2:12" ht="23.25" customHeight="1" thickBot="1" x14ac:dyDescent="0.25">
      <c r="B32" s="1017"/>
      <c r="C32" s="1014"/>
      <c r="D32" s="711" t="s">
        <v>1655</v>
      </c>
      <c r="E32" s="863"/>
      <c r="F32" s="864"/>
      <c r="G32" s="863"/>
      <c r="H32" s="864"/>
      <c r="I32" s="865"/>
      <c r="J32" s="864"/>
      <c r="K32" s="866"/>
      <c r="L32" s="867"/>
    </row>
    <row r="33" spans="2:12" ht="23.25" customHeight="1" thickBot="1" x14ac:dyDescent="0.25">
      <c r="B33" s="1017"/>
      <c r="C33" s="1014"/>
      <c r="D33" s="711" t="s">
        <v>1663</v>
      </c>
      <c r="E33" s="863"/>
      <c r="F33" s="864"/>
      <c r="G33" s="863"/>
      <c r="H33" s="864"/>
      <c r="I33" s="865"/>
      <c r="J33" s="864"/>
      <c r="K33" s="866"/>
      <c r="L33" s="867"/>
    </row>
    <row r="34" spans="2:12" ht="23.25" customHeight="1" thickBot="1" x14ac:dyDescent="0.25">
      <c r="B34" s="1017"/>
      <c r="C34" s="1014"/>
      <c r="D34" s="711" t="s">
        <v>1656</v>
      </c>
      <c r="E34" s="863"/>
      <c r="F34" s="864"/>
      <c r="G34" s="863"/>
      <c r="H34" s="864"/>
      <c r="I34" s="865"/>
      <c r="J34" s="864"/>
      <c r="K34" s="866"/>
      <c r="L34" s="867"/>
    </row>
    <row r="35" spans="2:12" ht="23.25" customHeight="1" thickBot="1" x14ac:dyDescent="0.25">
      <c r="B35" s="1017"/>
      <c r="C35" s="1014"/>
      <c r="D35" s="711" t="s">
        <v>1657</v>
      </c>
      <c r="E35" s="863"/>
      <c r="F35" s="864"/>
      <c r="G35" s="863"/>
      <c r="H35" s="864"/>
      <c r="I35" s="865"/>
      <c r="J35" s="864"/>
      <c r="K35" s="866"/>
      <c r="L35" s="867"/>
    </row>
    <row r="36" spans="2:12" ht="23.25" customHeight="1" thickBot="1" x14ac:dyDescent="0.25">
      <c r="B36" s="1017"/>
      <c r="C36" s="1014"/>
      <c r="D36" s="711" t="s">
        <v>1658</v>
      </c>
      <c r="E36" s="863"/>
      <c r="F36" s="864"/>
      <c r="G36" s="863"/>
      <c r="H36" s="864"/>
      <c r="I36" s="865"/>
      <c r="J36" s="864"/>
      <c r="K36" s="866"/>
      <c r="L36" s="867"/>
    </row>
    <row r="37" spans="2:12" ht="15.75" thickBot="1" x14ac:dyDescent="0.25">
      <c r="B37" s="1017"/>
      <c r="C37" s="1014"/>
      <c r="D37" s="711" t="s">
        <v>1659</v>
      </c>
      <c r="E37" s="863"/>
      <c r="F37" s="864"/>
      <c r="G37" s="863"/>
      <c r="H37" s="864"/>
      <c r="I37" s="865"/>
      <c r="J37" s="864"/>
      <c r="K37" s="866"/>
      <c r="L37" s="867"/>
    </row>
    <row r="38" spans="2:12" ht="15.75" thickBot="1" x14ac:dyDescent="0.25">
      <c r="B38" s="1017"/>
      <c r="C38" s="1014"/>
      <c r="D38" s="711" t="s">
        <v>1660</v>
      </c>
      <c r="E38" s="863"/>
      <c r="F38" s="864"/>
      <c r="G38" s="863"/>
      <c r="H38" s="864"/>
      <c r="I38" s="865"/>
      <c r="J38" s="864"/>
      <c r="K38" s="866"/>
      <c r="L38" s="867"/>
    </row>
    <row r="39" spans="2:12" ht="15.75" thickBot="1" x14ac:dyDescent="0.25">
      <c r="B39" s="1017"/>
      <c r="C39" s="1015"/>
      <c r="D39" s="712" t="s">
        <v>1661</v>
      </c>
      <c r="E39" s="863"/>
      <c r="F39" s="864"/>
      <c r="G39" s="863"/>
      <c r="H39" s="864"/>
      <c r="I39" s="865"/>
      <c r="J39" s="864"/>
      <c r="K39" s="866"/>
      <c r="L39" s="867"/>
    </row>
    <row r="40" spans="2:12" ht="15.75" thickBot="1" x14ac:dyDescent="0.25">
      <c r="B40" s="1017"/>
      <c r="C40" s="1013" t="s">
        <v>1269</v>
      </c>
      <c r="D40" s="710" t="s">
        <v>1652</v>
      </c>
      <c r="E40" s="863"/>
      <c r="F40" s="864"/>
      <c r="G40" s="863"/>
      <c r="H40" s="864"/>
      <c r="I40" s="865"/>
      <c r="J40" s="864"/>
      <c r="K40" s="866"/>
      <c r="L40" s="867"/>
    </row>
    <row r="41" spans="2:12" ht="15.75" thickBot="1" x14ac:dyDescent="0.25">
      <c r="B41" s="1017"/>
      <c r="C41" s="1014"/>
      <c r="D41" s="711" t="s">
        <v>1653</v>
      </c>
      <c r="E41" s="863"/>
      <c r="F41" s="864"/>
      <c r="G41" s="863"/>
      <c r="H41" s="864"/>
      <c r="I41" s="865"/>
      <c r="J41" s="864"/>
      <c r="K41" s="866"/>
      <c r="L41" s="867"/>
    </row>
    <row r="42" spans="2:12" ht="15.75" thickBot="1" x14ac:dyDescent="0.25">
      <c r="B42" s="1017"/>
      <c r="C42" s="1014"/>
      <c r="D42" s="711" t="s">
        <v>1654</v>
      </c>
      <c r="E42" s="863"/>
      <c r="F42" s="864"/>
      <c r="G42" s="863"/>
      <c r="H42" s="864"/>
      <c r="I42" s="865"/>
      <c r="J42" s="864"/>
      <c r="K42" s="866"/>
      <c r="L42" s="867"/>
    </row>
    <row r="43" spans="2:12" ht="15.75" thickBot="1" x14ac:dyDescent="0.25">
      <c r="B43" s="1017"/>
      <c r="C43" s="1014"/>
      <c r="D43" s="711" t="s">
        <v>1655</v>
      </c>
      <c r="E43" s="863"/>
      <c r="F43" s="864"/>
      <c r="G43" s="863"/>
      <c r="H43" s="864"/>
      <c r="I43" s="865"/>
      <c r="J43" s="864"/>
      <c r="K43" s="866"/>
      <c r="L43" s="867"/>
    </row>
    <row r="44" spans="2:12" ht="15.75" thickBot="1" x14ac:dyDescent="0.25">
      <c r="B44" s="1017"/>
      <c r="C44" s="1014"/>
      <c r="D44" s="711" t="s">
        <v>1656</v>
      </c>
      <c r="E44" s="863"/>
      <c r="F44" s="864"/>
      <c r="G44" s="863"/>
      <c r="H44" s="864"/>
      <c r="I44" s="865"/>
      <c r="J44" s="864"/>
      <c r="K44" s="866"/>
      <c r="L44" s="867"/>
    </row>
    <row r="45" spans="2:12" ht="15.75" thickBot="1" x14ac:dyDescent="0.25">
      <c r="B45" s="1017"/>
      <c r="C45" s="1014"/>
      <c r="D45" s="711" t="s">
        <v>1657</v>
      </c>
      <c r="E45" s="863"/>
      <c r="F45" s="864"/>
      <c r="G45" s="863"/>
      <c r="H45" s="864"/>
      <c r="I45" s="865"/>
      <c r="J45" s="864"/>
      <c r="K45" s="866"/>
      <c r="L45" s="867"/>
    </row>
    <row r="46" spans="2:12" ht="15.75" thickBot="1" x14ac:dyDescent="0.25">
      <c r="B46" s="1017"/>
      <c r="C46" s="1014"/>
      <c r="D46" s="711" t="s">
        <v>1658</v>
      </c>
      <c r="E46" s="863"/>
      <c r="F46" s="864"/>
      <c r="G46" s="863"/>
      <c r="H46" s="864"/>
      <c r="I46" s="865"/>
      <c r="J46" s="864"/>
      <c r="K46" s="866"/>
      <c r="L46" s="867"/>
    </row>
    <row r="47" spans="2:12" ht="15.75" thickBot="1" x14ac:dyDescent="0.25">
      <c r="B47" s="1017"/>
      <c r="C47" s="1014"/>
      <c r="D47" s="711" t="s">
        <v>1659</v>
      </c>
      <c r="E47" s="863"/>
      <c r="F47" s="864"/>
      <c r="G47" s="863"/>
      <c r="H47" s="864"/>
      <c r="I47" s="865"/>
      <c r="J47" s="864"/>
      <c r="K47" s="866"/>
      <c r="L47" s="867"/>
    </row>
    <row r="48" spans="2:12" ht="15.75" thickBot="1" x14ac:dyDescent="0.25">
      <c r="B48" s="1017"/>
      <c r="C48" s="1014"/>
      <c r="D48" s="711" t="s">
        <v>1660</v>
      </c>
      <c r="E48" s="863"/>
      <c r="F48" s="864"/>
      <c r="G48" s="863"/>
      <c r="H48" s="864"/>
      <c r="I48" s="865"/>
      <c r="J48" s="864"/>
      <c r="K48" s="866"/>
      <c r="L48" s="867"/>
    </row>
    <row r="49" spans="2:12" ht="15.75" thickBot="1" x14ac:dyDescent="0.25">
      <c r="B49" s="1017"/>
      <c r="C49" s="1015"/>
      <c r="D49" s="712" t="s">
        <v>1661</v>
      </c>
      <c r="E49" s="863"/>
      <c r="F49" s="864"/>
      <c r="G49" s="863"/>
      <c r="H49" s="864"/>
      <c r="I49" s="865"/>
      <c r="J49" s="864"/>
      <c r="K49" s="866"/>
      <c r="L49" s="867"/>
    </row>
    <row r="50" spans="2:12" ht="15.75" thickBot="1" x14ac:dyDescent="0.25">
      <c r="B50" s="1017"/>
      <c r="C50" s="1013" t="s">
        <v>1665</v>
      </c>
      <c r="D50" s="710" t="s">
        <v>1652</v>
      </c>
      <c r="E50" s="863"/>
      <c r="F50" s="864"/>
      <c r="G50" s="863"/>
      <c r="H50" s="864"/>
      <c r="I50" s="865"/>
      <c r="J50" s="864"/>
      <c r="K50" s="866"/>
      <c r="L50" s="867"/>
    </row>
    <row r="51" spans="2:12" ht="15.75" thickBot="1" x14ac:dyDescent="0.25">
      <c r="B51" s="1017"/>
      <c r="C51" s="1014"/>
      <c r="D51" s="711" t="s">
        <v>1653</v>
      </c>
      <c r="E51" s="863"/>
      <c r="F51" s="864"/>
      <c r="G51" s="863"/>
      <c r="H51" s="864"/>
      <c r="I51" s="865"/>
      <c r="J51" s="864"/>
      <c r="K51" s="866"/>
      <c r="L51" s="867"/>
    </row>
    <row r="52" spans="2:12" ht="15.75" thickBot="1" x14ac:dyDescent="0.25">
      <c r="B52" s="1017"/>
      <c r="C52" s="1014"/>
      <c r="D52" s="711" t="s">
        <v>1654</v>
      </c>
      <c r="E52" s="863"/>
      <c r="F52" s="864"/>
      <c r="G52" s="863"/>
      <c r="H52" s="864"/>
      <c r="I52" s="865"/>
      <c r="J52" s="864"/>
      <c r="K52" s="866"/>
      <c r="L52" s="867"/>
    </row>
    <row r="53" spans="2:12" ht="15.75" thickBot="1" x14ac:dyDescent="0.25">
      <c r="B53" s="1017"/>
      <c r="C53" s="1014"/>
      <c r="D53" s="711" t="s">
        <v>1655</v>
      </c>
      <c r="E53" s="863"/>
      <c r="F53" s="864"/>
      <c r="G53" s="863"/>
      <c r="H53" s="864"/>
      <c r="I53" s="865"/>
      <c r="J53" s="864"/>
      <c r="K53" s="866"/>
      <c r="L53" s="867"/>
    </row>
    <row r="54" spans="2:12" ht="15.75" thickBot="1" x14ac:dyDescent="0.25">
      <c r="B54" s="1017"/>
      <c r="C54" s="1014"/>
      <c r="D54" s="711" t="s">
        <v>1656</v>
      </c>
      <c r="E54" s="863"/>
      <c r="F54" s="864"/>
      <c r="G54" s="863"/>
      <c r="H54" s="864"/>
      <c r="I54" s="865"/>
      <c r="J54" s="864"/>
      <c r="K54" s="866"/>
      <c r="L54" s="867"/>
    </row>
    <row r="55" spans="2:12" ht="15.75" thickBot="1" x14ac:dyDescent="0.25">
      <c r="B55" s="1017"/>
      <c r="C55" s="1014"/>
      <c r="D55" s="711" t="s">
        <v>1657</v>
      </c>
      <c r="E55" s="863"/>
      <c r="F55" s="864"/>
      <c r="G55" s="863"/>
      <c r="H55" s="864"/>
      <c r="I55" s="865"/>
      <c r="J55" s="864"/>
      <c r="K55" s="866"/>
      <c r="L55" s="867"/>
    </row>
    <row r="56" spans="2:12" ht="15.75" thickBot="1" x14ac:dyDescent="0.25">
      <c r="B56" s="1017"/>
      <c r="C56" s="1014"/>
      <c r="D56" s="711" t="s">
        <v>1658</v>
      </c>
      <c r="E56" s="863"/>
      <c r="F56" s="864"/>
      <c r="G56" s="863"/>
      <c r="H56" s="864"/>
      <c r="I56" s="865"/>
      <c r="J56" s="864"/>
      <c r="K56" s="866"/>
      <c r="L56" s="867"/>
    </row>
    <row r="57" spans="2:12" ht="15.75" thickBot="1" x14ac:dyDescent="0.25">
      <c r="B57" s="1017"/>
      <c r="C57" s="1014"/>
      <c r="D57" s="711" t="s">
        <v>1659</v>
      </c>
      <c r="E57" s="863"/>
      <c r="F57" s="864"/>
      <c r="G57" s="863"/>
      <c r="H57" s="864"/>
      <c r="I57" s="865"/>
      <c r="J57" s="864"/>
      <c r="K57" s="866"/>
      <c r="L57" s="867"/>
    </row>
    <row r="58" spans="2:12" ht="15.75" thickBot="1" x14ac:dyDescent="0.25">
      <c r="B58" s="1017"/>
      <c r="C58" s="1014"/>
      <c r="D58" s="711" t="s">
        <v>1660</v>
      </c>
      <c r="E58" s="863"/>
      <c r="F58" s="864"/>
      <c r="G58" s="863"/>
      <c r="H58" s="864"/>
      <c r="I58" s="865"/>
      <c r="J58" s="864"/>
      <c r="K58" s="866"/>
      <c r="L58" s="867"/>
    </row>
    <row r="59" spans="2:12" ht="15.75" thickBot="1" x14ac:dyDescent="0.25">
      <c r="B59" s="1017"/>
      <c r="C59" s="1015"/>
      <c r="D59" s="712" t="s">
        <v>1661</v>
      </c>
      <c r="E59" s="863"/>
      <c r="F59" s="864"/>
      <c r="G59" s="863"/>
      <c r="H59" s="864"/>
      <c r="I59" s="865"/>
      <c r="J59" s="864"/>
      <c r="K59" s="866"/>
      <c r="L59" s="867"/>
    </row>
    <row r="60" spans="2:12" ht="15.75" thickBot="1" x14ac:dyDescent="0.25">
      <c r="B60" s="1017"/>
      <c r="C60" s="1013" t="s">
        <v>1666</v>
      </c>
      <c r="D60" s="710" t="s">
        <v>1652</v>
      </c>
      <c r="E60" s="863"/>
      <c r="F60" s="864"/>
      <c r="G60" s="863"/>
      <c r="H60" s="864"/>
      <c r="I60" s="865"/>
      <c r="J60" s="864"/>
      <c r="K60" s="866"/>
      <c r="L60" s="867"/>
    </row>
    <row r="61" spans="2:12" ht="15.75" thickBot="1" x14ac:dyDescent="0.25">
      <c r="B61" s="1017"/>
      <c r="C61" s="1014"/>
      <c r="D61" s="711" t="s">
        <v>1653</v>
      </c>
      <c r="E61" s="863"/>
      <c r="F61" s="864"/>
      <c r="G61" s="863"/>
      <c r="H61" s="864"/>
      <c r="I61" s="865"/>
      <c r="J61" s="864"/>
      <c r="K61" s="866"/>
      <c r="L61" s="867"/>
    </row>
    <row r="62" spans="2:12" ht="15.75" thickBot="1" x14ac:dyDescent="0.25">
      <c r="B62" s="1017"/>
      <c r="C62" s="1014"/>
      <c r="D62" s="711" t="s">
        <v>1654</v>
      </c>
      <c r="E62" s="863"/>
      <c r="F62" s="864"/>
      <c r="G62" s="863"/>
      <c r="H62" s="864"/>
      <c r="I62" s="865"/>
      <c r="J62" s="864"/>
      <c r="K62" s="866"/>
      <c r="L62" s="867"/>
    </row>
    <row r="63" spans="2:12" ht="15.75" thickBot="1" x14ac:dyDescent="0.25">
      <c r="B63" s="1017"/>
      <c r="C63" s="1014"/>
      <c r="D63" s="711" t="s">
        <v>1655</v>
      </c>
      <c r="E63" s="863"/>
      <c r="F63" s="864"/>
      <c r="G63" s="863"/>
      <c r="H63" s="864"/>
      <c r="I63" s="865"/>
      <c r="J63" s="864"/>
      <c r="K63" s="866"/>
      <c r="L63" s="867"/>
    </row>
    <row r="64" spans="2:12" ht="15.75" thickBot="1" x14ac:dyDescent="0.25">
      <c r="B64" s="1017"/>
      <c r="C64" s="1014"/>
      <c r="D64" s="711" t="s">
        <v>1656</v>
      </c>
      <c r="E64" s="863"/>
      <c r="F64" s="864"/>
      <c r="G64" s="863"/>
      <c r="H64" s="864"/>
      <c r="I64" s="865"/>
      <c r="J64" s="864"/>
      <c r="K64" s="866"/>
      <c r="L64" s="867"/>
    </row>
    <row r="65" spans="2:12" ht="15.75" thickBot="1" x14ac:dyDescent="0.25">
      <c r="B65" s="1017"/>
      <c r="C65" s="1014"/>
      <c r="D65" s="711" t="s">
        <v>1657</v>
      </c>
      <c r="E65" s="863"/>
      <c r="F65" s="864"/>
      <c r="G65" s="863"/>
      <c r="H65" s="864"/>
      <c r="I65" s="865"/>
      <c r="J65" s="864"/>
      <c r="K65" s="866"/>
      <c r="L65" s="867"/>
    </row>
    <row r="66" spans="2:12" ht="15.75" thickBot="1" x14ac:dyDescent="0.25">
      <c r="B66" s="1017"/>
      <c r="C66" s="1014"/>
      <c r="D66" s="711" t="s">
        <v>1658</v>
      </c>
      <c r="E66" s="863"/>
      <c r="F66" s="864"/>
      <c r="G66" s="863"/>
      <c r="H66" s="864"/>
      <c r="I66" s="865"/>
      <c r="J66" s="864"/>
      <c r="K66" s="866"/>
      <c r="L66" s="867"/>
    </row>
    <row r="67" spans="2:12" ht="15.75" thickBot="1" x14ac:dyDescent="0.25">
      <c r="B67" s="1017"/>
      <c r="C67" s="1014"/>
      <c r="D67" s="711" t="s">
        <v>1659</v>
      </c>
      <c r="E67" s="863"/>
      <c r="F67" s="864"/>
      <c r="G67" s="863"/>
      <c r="H67" s="864"/>
      <c r="I67" s="865"/>
      <c r="J67" s="864"/>
      <c r="K67" s="866"/>
      <c r="L67" s="867"/>
    </row>
    <row r="68" spans="2:12" ht="15.75" thickBot="1" x14ac:dyDescent="0.25">
      <c r="B68" s="1017"/>
      <c r="C68" s="1014"/>
      <c r="D68" s="711" t="s">
        <v>1660</v>
      </c>
      <c r="E68" s="863"/>
      <c r="F68" s="864"/>
      <c r="G68" s="863"/>
      <c r="H68" s="864"/>
      <c r="I68" s="865"/>
      <c r="J68" s="864"/>
      <c r="K68" s="866"/>
      <c r="L68" s="867"/>
    </row>
    <row r="69" spans="2:12" ht="15.75" thickBot="1" x14ac:dyDescent="0.25">
      <c r="B69" s="1017"/>
      <c r="C69" s="1015"/>
      <c r="D69" s="712" t="s">
        <v>1661</v>
      </c>
      <c r="E69" s="863"/>
      <c r="F69" s="864"/>
      <c r="G69" s="863"/>
      <c r="H69" s="864"/>
      <c r="I69" s="865"/>
      <c r="J69" s="864"/>
      <c r="K69" s="866"/>
      <c r="L69" s="867"/>
    </row>
    <row r="70" spans="2:12" ht="15.75" thickBot="1" x14ac:dyDescent="0.25">
      <c r="B70" s="1017"/>
      <c r="C70" s="1013" t="s">
        <v>1272</v>
      </c>
      <c r="D70" s="710" t="s">
        <v>1652</v>
      </c>
      <c r="E70" s="863"/>
      <c r="F70" s="864"/>
      <c r="G70" s="863"/>
      <c r="H70" s="864"/>
      <c r="I70" s="865"/>
      <c r="J70" s="864"/>
      <c r="K70" s="866"/>
      <c r="L70" s="867"/>
    </row>
    <row r="71" spans="2:12" ht="15.75" thickBot="1" x14ac:dyDescent="0.25">
      <c r="B71" s="1017"/>
      <c r="C71" s="1014"/>
      <c r="D71" s="711" t="s">
        <v>1653</v>
      </c>
      <c r="E71" s="863"/>
      <c r="F71" s="864"/>
      <c r="G71" s="863"/>
      <c r="H71" s="864"/>
      <c r="I71" s="865"/>
      <c r="J71" s="864"/>
      <c r="K71" s="866"/>
      <c r="L71" s="867"/>
    </row>
    <row r="72" spans="2:12" ht="15.75" thickBot="1" x14ac:dyDescent="0.25">
      <c r="B72" s="1017"/>
      <c r="C72" s="1014"/>
      <c r="D72" s="711" t="s">
        <v>1654</v>
      </c>
      <c r="E72" s="863"/>
      <c r="F72" s="864"/>
      <c r="G72" s="863"/>
      <c r="H72" s="864"/>
      <c r="I72" s="865"/>
      <c r="J72" s="864"/>
      <c r="K72" s="866"/>
      <c r="L72" s="867"/>
    </row>
    <row r="73" spans="2:12" ht="15.75" thickBot="1" x14ac:dyDescent="0.25">
      <c r="B73" s="1017"/>
      <c r="C73" s="1014"/>
      <c r="D73" s="711" t="s">
        <v>1655</v>
      </c>
      <c r="E73" s="863"/>
      <c r="F73" s="864"/>
      <c r="G73" s="863"/>
      <c r="H73" s="864"/>
      <c r="I73" s="865"/>
      <c r="J73" s="864"/>
      <c r="K73" s="866"/>
      <c r="L73" s="867"/>
    </row>
    <row r="74" spans="2:12" ht="15.75" thickBot="1" x14ac:dyDescent="0.25">
      <c r="B74" s="1017"/>
      <c r="C74" s="1014"/>
      <c r="D74" s="711" t="s">
        <v>1656</v>
      </c>
      <c r="E74" s="863"/>
      <c r="F74" s="864"/>
      <c r="G74" s="863"/>
      <c r="H74" s="864"/>
      <c r="I74" s="865"/>
      <c r="J74" s="864"/>
      <c r="K74" s="866"/>
      <c r="L74" s="867"/>
    </row>
    <row r="75" spans="2:12" ht="15.75" thickBot="1" x14ac:dyDescent="0.25">
      <c r="B75" s="1017"/>
      <c r="C75" s="1014"/>
      <c r="D75" s="711" t="s">
        <v>1657</v>
      </c>
      <c r="E75" s="863"/>
      <c r="F75" s="864"/>
      <c r="G75" s="863"/>
      <c r="H75" s="864"/>
      <c r="I75" s="865"/>
      <c r="J75" s="864"/>
      <c r="K75" s="866"/>
      <c r="L75" s="867"/>
    </row>
    <row r="76" spans="2:12" ht="15.75" thickBot="1" x14ac:dyDescent="0.25">
      <c r="B76" s="1017"/>
      <c r="C76" s="1014"/>
      <c r="D76" s="711" t="s">
        <v>1658</v>
      </c>
      <c r="E76" s="863"/>
      <c r="F76" s="864"/>
      <c r="G76" s="863"/>
      <c r="H76" s="864"/>
      <c r="I76" s="865"/>
      <c r="J76" s="864"/>
      <c r="K76" s="866"/>
      <c r="L76" s="867"/>
    </row>
    <row r="77" spans="2:12" ht="15.75" thickBot="1" x14ac:dyDescent="0.25">
      <c r="B77" s="1017"/>
      <c r="C77" s="1014"/>
      <c r="D77" s="711" t="s">
        <v>1659</v>
      </c>
      <c r="E77" s="863"/>
      <c r="F77" s="864"/>
      <c r="G77" s="863"/>
      <c r="H77" s="864"/>
      <c r="I77" s="865"/>
      <c r="J77" s="864"/>
      <c r="K77" s="866"/>
      <c r="L77" s="867"/>
    </row>
    <row r="78" spans="2:12" ht="15.75" thickBot="1" x14ac:dyDescent="0.25">
      <c r="B78" s="1017"/>
      <c r="C78" s="1014"/>
      <c r="D78" s="711" t="s">
        <v>1660</v>
      </c>
      <c r="E78" s="863"/>
      <c r="F78" s="864"/>
      <c r="G78" s="863"/>
      <c r="H78" s="864"/>
      <c r="I78" s="865"/>
      <c r="J78" s="864"/>
      <c r="K78" s="866"/>
      <c r="L78" s="867"/>
    </row>
    <row r="79" spans="2:12" ht="15.75" thickBot="1" x14ac:dyDescent="0.25">
      <c r="B79" s="1017"/>
      <c r="C79" s="1015"/>
      <c r="D79" s="712" t="s">
        <v>1661</v>
      </c>
      <c r="E79" s="863"/>
      <c r="F79" s="864"/>
      <c r="G79" s="863"/>
      <c r="H79" s="864"/>
      <c r="I79" s="865"/>
      <c r="J79" s="864"/>
      <c r="K79" s="866"/>
      <c r="L79" s="867"/>
    </row>
    <row r="80" spans="2:12" ht="15.75" thickBot="1" x14ac:dyDescent="0.25">
      <c r="B80" s="1017"/>
      <c r="C80" s="1013" t="s">
        <v>1275</v>
      </c>
      <c r="D80" s="710" t="s">
        <v>1652</v>
      </c>
      <c r="E80" s="863"/>
      <c r="F80" s="864"/>
      <c r="G80" s="863"/>
      <c r="H80" s="864"/>
      <c r="I80" s="865"/>
      <c r="J80" s="864"/>
      <c r="K80" s="866"/>
      <c r="L80" s="867"/>
    </row>
    <row r="81" spans="2:12" ht="15.75" thickBot="1" x14ac:dyDescent="0.25">
      <c r="B81" s="1017"/>
      <c r="C81" s="1014"/>
      <c r="D81" s="711" t="s">
        <v>1653</v>
      </c>
      <c r="E81" s="863"/>
      <c r="F81" s="864"/>
      <c r="G81" s="863"/>
      <c r="H81" s="864"/>
      <c r="I81" s="865"/>
      <c r="J81" s="864"/>
      <c r="K81" s="866"/>
      <c r="L81" s="867"/>
    </row>
    <row r="82" spans="2:12" ht="15.75" thickBot="1" x14ac:dyDescent="0.25">
      <c r="B82" s="1017"/>
      <c r="C82" s="1014"/>
      <c r="D82" s="711" t="s">
        <v>1654</v>
      </c>
      <c r="E82" s="863"/>
      <c r="F82" s="864"/>
      <c r="G82" s="863"/>
      <c r="H82" s="864"/>
      <c r="I82" s="865"/>
      <c r="J82" s="864"/>
      <c r="K82" s="866"/>
      <c r="L82" s="867"/>
    </row>
    <row r="83" spans="2:12" ht="15.75" thickBot="1" x14ac:dyDescent="0.25">
      <c r="B83" s="1017"/>
      <c r="C83" s="1014"/>
      <c r="D83" s="711" t="s">
        <v>1655</v>
      </c>
      <c r="E83" s="863"/>
      <c r="F83" s="864"/>
      <c r="G83" s="863"/>
      <c r="H83" s="864"/>
      <c r="I83" s="865"/>
      <c r="J83" s="864"/>
      <c r="K83" s="866"/>
      <c r="L83" s="867"/>
    </row>
    <row r="84" spans="2:12" ht="15.75" thickBot="1" x14ac:dyDescent="0.25">
      <c r="B84" s="1017"/>
      <c r="C84" s="1014"/>
      <c r="D84" s="711" t="s">
        <v>1656</v>
      </c>
      <c r="E84" s="863"/>
      <c r="F84" s="864"/>
      <c r="G84" s="863"/>
      <c r="H84" s="864"/>
      <c r="I84" s="865"/>
      <c r="J84" s="864"/>
      <c r="K84" s="866"/>
      <c r="L84" s="867"/>
    </row>
    <row r="85" spans="2:12" ht="15.75" thickBot="1" x14ac:dyDescent="0.25">
      <c r="B85" s="1017"/>
      <c r="C85" s="1014"/>
      <c r="D85" s="711" t="s">
        <v>1657</v>
      </c>
      <c r="E85" s="863"/>
      <c r="F85" s="864"/>
      <c r="G85" s="863"/>
      <c r="H85" s="864"/>
      <c r="I85" s="865"/>
      <c r="J85" s="864"/>
      <c r="K85" s="866"/>
      <c r="L85" s="867"/>
    </row>
    <row r="86" spans="2:12" ht="15.75" thickBot="1" x14ac:dyDescent="0.25">
      <c r="B86" s="1017"/>
      <c r="C86" s="1014"/>
      <c r="D86" s="711" t="s">
        <v>1658</v>
      </c>
      <c r="E86" s="863"/>
      <c r="F86" s="864"/>
      <c r="G86" s="863"/>
      <c r="H86" s="864"/>
      <c r="I86" s="865"/>
      <c r="J86" s="864"/>
      <c r="K86" s="866"/>
      <c r="L86" s="867"/>
    </row>
    <row r="87" spans="2:12" ht="15.75" thickBot="1" x14ac:dyDescent="0.25">
      <c r="B87" s="1017"/>
      <c r="C87" s="1014"/>
      <c r="D87" s="711" t="s">
        <v>1659</v>
      </c>
      <c r="E87" s="863"/>
      <c r="F87" s="864"/>
      <c r="G87" s="863"/>
      <c r="H87" s="864"/>
      <c r="I87" s="865"/>
      <c r="J87" s="864"/>
      <c r="K87" s="866"/>
      <c r="L87" s="867"/>
    </row>
    <row r="88" spans="2:12" ht="15.75" thickBot="1" x14ac:dyDescent="0.25">
      <c r="B88" s="1017"/>
      <c r="C88" s="1014"/>
      <c r="D88" s="711" t="s">
        <v>1660</v>
      </c>
      <c r="E88" s="863"/>
      <c r="F88" s="864"/>
      <c r="G88" s="863"/>
      <c r="H88" s="864"/>
      <c r="I88" s="865"/>
      <c r="J88" s="864"/>
      <c r="K88" s="866"/>
      <c r="L88" s="867"/>
    </row>
    <row r="89" spans="2:12" ht="15.75" thickBot="1" x14ac:dyDescent="0.25">
      <c r="B89" s="1017"/>
      <c r="C89" s="1015"/>
      <c r="D89" s="712" t="s">
        <v>1661</v>
      </c>
      <c r="E89" s="863"/>
      <c r="F89" s="864"/>
      <c r="G89" s="863"/>
      <c r="H89" s="864"/>
      <c r="I89" s="865"/>
      <c r="J89" s="864"/>
      <c r="K89" s="866"/>
      <c r="L89" s="867"/>
    </row>
    <row r="90" spans="2:12" ht="15.75" thickBot="1" x14ac:dyDescent="0.25">
      <c r="B90" s="1017"/>
      <c r="C90" s="1013" t="s">
        <v>1276</v>
      </c>
      <c r="D90" s="710" t="s">
        <v>1652</v>
      </c>
      <c r="E90" s="863"/>
      <c r="F90" s="864"/>
      <c r="G90" s="863"/>
      <c r="H90" s="864"/>
      <c r="I90" s="865"/>
      <c r="J90" s="864"/>
      <c r="K90" s="866"/>
      <c r="L90" s="867"/>
    </row>
    <row r="91" spans="2:12" ht="15.75" thickBot="1" x14ac:dyDescent="0.25">
      <c r="B91" s="1017"/>
      <c r="C91" s="1014"/>
      <c r="D91" s="711" t="s">
        <v>1653</v>
      </c>
      <c r="E91" s="863"/>
      <c r="F91" s="864"/>
      <c r="G91" s="863"/>
      <c r="H91" s="864"/>
      <c r="I91" s="865"/>
      <c r="J91" s="864"/>
      <c r="K91" s="866"/>
      <c r="L91" s="867"/>
    </row>
    <row r="92" spans="2:12" ht="15.75" thickBot="1" x14ac:dyDescent="0.25">
      <c r="B92" s="1017"/>
      <c r="C92" s="1014"/>
      <c r="D92" s="711" t="s">
        <v>1654</v>
      </c>
      <c r="E92" s="863"/>
      <c r="F92" s="864"/>
      <c r="G92" s="863"/>
      <c r="H92" s="864"/>
      <c r="I92" s="865"/>
      <c r="J92" s="864"/>
      <c r="K92" s="866"/>
      <c r="L92" s="867"/>
    </row>
    <row r="93" spans="2:12" ht="15.75" thickBot="1" x14ac:dyDescent="0.25">
      <c r="B93" s="1017"/>
      <c r="C93" s="1014"/>
      <c r="D93" s="711" t="s">
        <v>1655</v>
      </c>
      <c r="E93" s="863"/>
      <c r="F93" s="864"/>
      <c r="G93" s="863"/>
      <c r="H93" s="864"/>
      <c r="I93" s="865"/>
      <c r="J93" s="864"/>
      <c r="K93" s="866"/>
      <c r="L93" s="867"/>
    </row>
    <row r="94" spans="2:12" ht="15.75" thickBot="1" x14ac:dyDescent="0.25">
      <c r="B94" s="1017"/>
      <c r="C94" s="1014"/>
      <c r="D94" s="711" t="s">
        <v>1656</v>
      </c>
      <c r="E94" s="863"/>
      <c r="F94" s="864"/>
      <c r="G94" s="863"/>
      <c r="H94" s="864"/>
      <c r="I94" s="865"/>
      <c r="J94" s="864"/>
      <c r="K94" s="866"/>
      <c r="L94" s="867"/>
    </row>
    <row r="95" spans="2:12" ht="15.75" thickBot="1" x14ac:dyDescent="0.25">
      <c r="B95" s="1017"/>
      <c r="C95" s="1014"/>
      <c r="D95" s="711" t="s">
        <v>1657</v>
      </c>
      <c r="E95" s="863"/>
      <c r="F95" s="864"/>
      <c r="G95" s="863"/>
      <c r="H95" s="864"/>
      <c r="I95" s="865"/>
      <c r="J95" s="864"/>
      <c r="K95" s="866"/>
      <c r="L95" s="867"/>
    </row>
    <row r="96" spans="2:12" ht="15.75" thickBot="1" x14ac:dyDescent="0.25">
      <c r="B96" s="1017"/>
      <c r="C96" s="1014"/>
      <c r="D96" s="711" t="s">
        <v>1658</v>
      </c>
      <c r="E96" s="863"/>
      <c r="F96" s="864"/>
      <c r="G96" s="863"/>
      <c r="H96" s="864"/>
      <c r="I96" s="865"/>
      <c r="J96" s="864"/>
      <c r="K96" s="866"/>
      <c r="L96" s="867"/>
    </row>
    <row r="97" spans="2:12" ht="15.75" thickBot="1" x14ac:dyDescent="0.25">
      <c r="B97" s="1017"/>
      <c r="C97" s="1014"/>
      <c r="D97" s="711" t="s">
        <v>1659</v>
      </c>
      <c r="E97" s="863"/>
      <c r="F97" s="864"/>
      <c r="G97" s="863"/>
      <c r="H97" s="864"/>
      <c r="I97" s="865"/>
      <c r="J97" s="864"/>
      <c r="K97" s="866"/>
      <c r="L97" s="867"/>
    </row>
    <row r="98" spans="2:12" ht="15.75" thickBot="1" x14ac:dyDescent="0.25">
      <c r="B98" s="1017"/>
      <c r="C98" s="1014"/>
      <c r="D98" s="711" t="s">
        <v>1660</v>
      </c>
      <c r="E98" s="863"/>
      <c r="F98" s="864"/>
      <c r="G98" s="863"/>
      <c r="H98" s="864"/>
      <c r="I98" s="865"/>
      <c r="J98" s="864"/>
      <c r="K98" s="866"/>
      <c r="L98" s="867"/>
    </row>
    <row r="99" spans="2:12" ht="15.75" thickBot="1" x14ac:dyDescent="0.25">
      <c r="B99" s="1017"/>
      <c r="C99" s="1015"/>
      <c r="D99" s="712" t="s">
        <v>1661</v>
      </c>
      <c r="E99" s="863"/>
      <c r="F99" s="864"/>
      <c r="G99" s="863"/>
      <c r="H99" s="864"/>
      <c r="I99" s="865"/>
      <c r="J99" s="864"/>
      <c r="K99" s="866"/>
      <c r="L99" s="867"/>
    </row>
    <row r="100" spans="2:12" ht="15.75" thickBot="1" x14ac:dyDescent="0.25">
      <c r="B100" s="1017"/>
      <c r="C100" s="1013" t="s">
        <v>1667</v>
      </c>
      <c r="D100" s="710" t="s">
        <v>1652</v>
      </c>
      <c r="E100" s="863"/>
      <c r="F100" s="864"/>
      <c r="G100" s="863"/>
      <c r="H100" s="864"/>
      <c r="I100" s="865"/>
      <c r="J100" s="864"/>
      <c r="K100" s="866"/>
      <c r="L100" s="867"/>
    </row>
    <row r="101" spans="2:12" ht="15.75" thickBot="1" x14ac:dyDescent="0.25">
      <c r="B101" s="1017"/>
      <c r="C101" s="1014"/>
      <c r="D101" s="711" t="s">
        <v>1653</v>
      </c>
      <c r="E101" s="863"/>
      <c r="F101" s="864"/>
      <c r="G101" s="863"/>
      <c r="H101" s="864"/>
      <c r="I101" s="865"/>
      <c r="J101" s="864"/>
      <c r="K101" s="866"/>
      <c r="L101" s="867"/>
    </row>
    <row r="102" spans="2:12" ht="15.75" thickBot="1" x14ac:dyDescent="0.25">
      <c r="B102" s="1017"/>
      <c r="C102" s="1014"/>
      <c r="D102" s="711" t="s">
        <v>1654</v>
      </c>
      <c r="E102" s="863"/>
      <c r="F102" s="864"/>
      <c r="G102" s="863"/>
      <c r="H102" s="864"/>
      <c r="I102" s="865"/>
      <c r="J102" s="864"/>
      <c r="K102" s="866"/>
      <c r="L102" s="867"/>
    </row>
    <row r="103" spans="2:12" ht="15.75" thickBot="1" x14ac:dyDescent="0.25">
      <c r="B103" s="1017"/>
      <c r="C103" s="1014"/>
      <c r="D103" s="711" t="s">
        <v>1655</v>
      </c>
      <c r="E103" s="863"/>
      <c r="F103" s="864"/>
      <c r="G103" s="863"/>
      <c r="H103" s="864"/>
      <c r="I103" s="865"/>
      <c r="J103" s="864"/>
      <c r="K103" s="866"/>
      <c r="L103" s="867"/>
    </row>
    <row r="104" spans="2:12" ht="15.75" thickBot="1" x14ac:dyDescent="0.25">
      <c r="B104" s="1017"/>
      <c r="C104" s="1014"/>
      <c r="D104" s="711" t="s">
        <v>1656</v>
      </c>
      <c r="E104" s="863"/>
      <c r="F104" s="864"/>
      <c r="G104" s="863"/>
      <c r="H104" s="864"/>
      <c r="I104" s="865"/>
      <c r="J104" s="864"/>
      <c r="K104" s="866"/>
      <c r="L104" s="867"/>
    </row>
    <row r="105" spans="2:12" ht="15.75" thickBot="1" x14ac:dyDescent="0.25">
      <c r="B105" s="1017"/>
      <c r="C105" s="1014"/>
      <c r="D105" s="711" t="s">
        <v>1657</v>
      </c>
      <c r="E105" s="863"/>
      <c r="F105" s="864"/>
      <c r="G105" s="863"/>
      <c r="H105" s="864"/>
      <c r="I105" s="865"/>
      <c r="J105" s="864"/>
      <c r="K105" s="866"/>
      <c r="L105" s="867"/>
    </row>
    <row r="106" spans="2:12" ht="15.75" thickBot="1" x14ac:dyDescent="0.25">
      <c r="B106" s="1017"/>
      <c r="C106" s="1014"/>
      <c r="D106" s="711" t="s">
        <v>1658</v>
      </c>
      <c r="E106" s="863"/>
      <c r="F106" s="864"/>
      <c r="G106" s="863"/>
      <c r="H106" s="864"/>
      <c r="I106" s="865"/>
      <c r="J106" s="864"/>
      <c r="K106" s="866"/>
      <c r="L106" s="867"/>
    </row>
    <row r="107" spans="2:12" ht="15.75" thickBot="1" x14ac:dyDescent="0.25">
      <c r="B107" s="1017"/>
      <c r="C107" s="1014"/>
      <c r="D107" s="711" t="s">
        <v>1659</v>
      </c>
      <c r="E107" s="863"/>
      <c r="F107" s="864"/>
      <c r="G107" s="863"/>
      <c r="H107" s="864"/>
      <c r="I107" s="865"/>
      <c r="J107" s="864"/>
      <c r="K107" s="866"/>
      <c r="L107" s="867"/>
    </row>
    <row r="108" spans="2:12" ht="15.75" thickBot="1" x14ac:dyDescent="0.25">
      <c r="B108" s="1017"/>
      <c r="C108" s="1014"/>
      <c r="D108" s="711" t="s">
        <v>1660</v>
      </c>
      <c r="E108" s="863"/>
      <c r="F108" s="864"/>
      <c r="G108" s="863"/>
      <c r="H108" s="864"/>
      <c r="I108" s="865"/>
      <c r="J108" s="864"/>
      <c r="K108" s="866"/>
      <c r="L108" s="867"/>
    </row>
    <row r="109" spans="2:12" ht="15.75" thickBot="1" x14ac:dyDescent="0.25">
      <c r="B109" s="1018"/>
      <c r="C109" s="1015"/>
      <c r="D109" s="712" t="s">
        <v>1661</v>
      </c>
      <c r="E109" s="863"/>
      <c r="F109" s="864"/>
      <c r="G109" s="863"/>
      <c r="H109" s="864"/>
      <c r="I109" s="865"/>
      <c r="J109" s="864"/>
      <c r="K109" s="866"/>
      <c r="L109" s="867"/>
    </row>
    <row r="110" spans="2:12" ht="16.5" thickBot="1" x14ac:dyDescent="0.25">
      <c r="B110" s="1010" t="s">
        <v>1668</v>
      </c>
      <c r="C110" s="1011"/>
      <c r="D110" s="1012"/>
      <c r="E110" s="713">
        <f>SUM(E8:E109)</f>
        <v>0</v>
      </c>
      <c r="F110" s="713">
        <f t="shared" ref="F110:L110" si="0">SUM(F8:F109)</f>
        <v>0</v>
      </c>
      <c r="G110" s="713">
        <f t="shared" si="0"/>
        <v>0</v>
      </c>
      <c r="H110" s="713">
        <f t="shared" si="0"/>
        <v>0</v>
      </c>
      <c r="I110" s="713">
        <f t="shared" si="0"/>
        <v>0</v>
      </c>
      <c r="J110" s="713">
        <f t="shared" si="0"/>
        <v>0</v>
      </c>
      <c r="K110" s="713">
        <f t="shared" si="0"/>
        <v>0</v>
      </c>
      <c r="L110" s="713">
        <f t="shared" si="0"/>
        <v>0</v>
      </c>
    </row>
    <row r="111" spans="2:12" ht="15.75" thickBot="1" x14ac:dyDescent="0.25">
      <c r="B111" s="1016" t="s">
        <v>1273</v>
      </c>
      <c r="C111" s="1013" t="s">
        <v>1669</v>
      </c>
      <c r="D111" s="710" t="s">
        <v>1652</v>
      </c>
      <c r="E111" s="863"/>
      <c r="F111" s="864"/>
      <c r="G111" s="863"/>
      <c r="H111" s="864"/>
      <c r="I111" s="865"/>
      <c r="J111" s="864"/>
      <c r="K111" s="866"/>
      <c r="L111" s="867"/>
    </row>
    <row r="112" spans="2:12" ht="15.75" thickBot="1" x14ac:dyDescent="0.25">
      <c r="B112" s="1017"/>
      <c r="C112" s="1014"/>
      <c r="D112" s="711" t="s">
        <v>1653</v>
      </c>
      <c r="E112" s="863"/>
      <c r="F112" s="864"/>
      <c r="G112" s="863"/>
      <c r="H112" s="864"/>
      <c r="I112" s="865"/>
      <c r="J112" s="864"/>
      <c r="K112" s="866"/>
      <c r="L112" s="867"/>
    </row>
    <row r="113" spans="2:12" ht="15.75" thickBot="1" x14ac:dyDescent="0.25">
      <c r="B113" s="1017"/>
      <c r="C113" s="1014"/>
      <c r="D113" s="711" t="s">
        <v>1654</v>
      </c>
      <c r="E113" s="863"/>
      <c r="F113" s="864"/>
      <c r="G113" s="863"/>
      <c r="H113" s="864"/>
      <c r="I113" s="865"/>
      <c r="J113" s="864"/>
      <c r="K113" s="866"/>
      <c r="L113" s="867"/>
    </row>
    <row r="114" spans="2:12" ht="15.75" thickBot="1" x14ac:dyDescent="0.25">
      <c r="B114" s="1017"/>
      <c r="C114" s="1014"/>
      <c r="D114" s="711" t="s">
        <v>1655</v>
      </c>
      <c r="E114" s="863"/>
      <c r="F114" s="864"/>
      <c r="G114" s="863"/>
      <c r="H114" s="864"/>
      <c r="I114" s="865"/>
      <c r="J114" s="864"/>
      <c r="K114" s="866"/>
      <c r="L114" s="867"/>
    </row>
    <row r="115" spans="2:12" ht="15.75" thickBot="1" x14ac:dyDescent="0.25">
      <c r="B115" s="1017"/>
      <c r="C115" s="1014"/>
      <c r="D115" s="711" t="s">
        <v>1656</v>
      </c>
      <c r="E115" s="863"/>
      <c r="F115" s="864"/>
      <c r="G115" s="863"/>
      <c r="H115" s="864"/>
      <c r="I115" s="865"/>
      <c r="J115" s="864"/>
      <c r="K115" s="866"/>
      <c r="L115" s="867"/>
    </row>
    <row r="116" spans="2:12" ht="15.75" thickBot="1" x14ac:dyDescent="0.25">
      <c r="B116" s="1017"/>
      <c r="C116" s="1014"/>
      <c r="D116" s="711" t="s">
        <v>1657</v>
      </c>
      <c r="E116" s="863"/>
      <c r="F116" s="864"/>
      <c r="G116" s="863"/>
      <c r="H116" s="864"/>
      <c r="I116" s="865"/>
      <c r="J116" s="864"/>
      <c r="K116" s="866"/>
      <c r="L116" s="867"/>
    </row>
    <row r="117" spans="2:12" ht="15.75" thickBot="1" x14ac:dyDescent="0.25">
      <c r="B117" s="1017"/>
      <c r="C117" s="1014"/>
      <c r="D117" s="711" t="s">
        <v>1658</v>
      </c>
      <c r="E117" s="863"/>
      <c r="F117" s="864"/>
      <c r="G117" s="863"/>
      <c r="H117" s="864"/>
      <c r="I117" s="865"/>
      <c r="J117" s="864"/>
      <c r="K117" s="866"/>
      <c r="L117" s="867"/>
    </row>
    <row r="118" spans="2:12" ht="15.75" thickBot="1" x14ac:dyDescent="0.25">
      <c r="B118" s="1017"/>
      <c r="C118" s="1014"/>
      <c r="D118" s="711" t="s">
        <v>1659</v>
      </c>
      <c r="E118" s="863"/>
      <c r="F118" s="864"/>
      <c r="G118" s="863"/>
      <c r="H118" s="864"/>
      <c r="I118" s="865"/>
      <c r="J118" s="864"/>
      <c r="K118" s="866"/>
      <c r="L118" s="867"/>
    </row>
    <row r="119" spans="2:12" ht="15.75" thickBot="1" x14ac:dyDescent="0.25">
      <c r="B119" s="1017"/>
      <c r="C119" s="1014"/>
      <c r="D119" s="711" t="s">
        <v>1660</v>
      </c>
      <c r="E119" s="863"/>
      <c r="F119" s="864"/>
      <c r="G119" s="863"/>
      <c r="H119" s="864"/>
      <c r="I119" s="865"/>
      <c r="J119" s="864"/>
      <c r="K119" s="866"/>
      <c r="L119" s="867"/>
    </row>
    <row r="120" spans="2:12" ht="15.75" thickBot="1" x14ac:dyDescent="0.25">
      <c r="B120" s="1017"/>
      <c r="C120" s="1015"/>
      <c r="D120" s="712" t="s">
        <v>1661</v>
      </c>
      <c r="E120" s="863"/>
      <c r="F120" s="864"/>
      <c r="G120" s="863"/>
      <c r="H120" s="864"/>
      <c r="I120" s="865"/>
      <c r="J120" s="864"/>
      <c r="K120" s="866"/>
      <c r="L120" s="867"/>
    </row>
    <row r="121" spans="2:12" ht="15.75" thickBot="1" x14ac:dyDescent="0.25">
      <c r="B121" s="1017"/>
      <c r="C121" s="1013" t="s">
        <v>1670</v>
      </c>
      <c r="D121" s="710" t="s">
        <v>1652</v>
      </c>
      <c r="E121" s="863"/>
      <c r="F121" s="864"/>
      <c r="G121" s="863"/>
      <c r="H121" s="864"/>
      <c r="I121" s="865"/>
      <c r="J121" s="864"/>
      <c r="K121" s="866"/>
      <c r="L121" s="867"/>
    </row>
    <row r="122" spans="2:12" ht="15.75" thickBot="1" x14ac:dyDescent="0.25">
      <c r="B122" s="1017"/>
      <c r="C122" s="1014"/>
      <c r="D122" s="711" t="s">
        <v>1653</v>
      </c>
      <c r="E122" s="863"/>
      <c r="F122" s="864"/>
      <c r="G122" s="863"/>
      <c r="H122" s="864"/>
      <c r="I122" s="865"/>
      <c r="J122" s="864"/>
      <c r="K122" s="866"/>
      <c r="L122" s="867"/>
    </row>
    <row r="123" spans="2:12" ht="15.75" thickBot="1" x14ac:dyDescent="0.25">
      <c r="B123" s="1017"/>
      <c r="C123" s="1014"/>
      <c r="D123" s="711" t="s">
        <v>1654</v>
      </c>
      <c r="E123" s="863"/>
      <c r="F123" s="864"/>
      <c r="G123" s="863"/>
      <c r="H123" s="864"/>
      <c r="I123" s="865"/>
      <c r="J123" s="864"/>
      <c r="K123" s="866"/>
      <c r="L123" s="867"/>
    </row>
    <row r="124" spans="2:12" ht="15.75" thickBot="1" x14ac:dyDescent="0.25">
      <c r="B124" s="1017"/>
      <c r="C124" s="1014"/>
      <c r="D124" s="711" t="s">
        <v>1655</v>
      </c>
      <c r="E124" s="863"/>
      <c r="F124" s="864"/>
      <c r="G124" s="863"/>
      <c r="H124" s="864"/>
      <c r="I124" s="865"/>
      <c r="J124" s="864"/>
      <c r="K124" s="866"/>
      <c r="L124" s="867"/>
    </row>
    <row r="125" spans="2:12" ht="15.75" thickBot="1" x14ac:dyDescent="0.25">
      <c r="B125" s="1017"/>
      <c r="C125" s="1014"/>
      <c r="D125" s="711" t="s">
        <v>1656</v>
      </c>
      <c r="E125" s="863"/>
      <c r="F125" s="864"/>
      <c r="G125" s="863"/>
      <c r="H125" s="864"/>
      <c r="I125" s="865"/>
      <c r="J125" s="864"/>
      <c r="K125" s="866"/>
      <c r="L125" s="867"/>
    </row>
    <row r="126" spans="2:12" ht="15.75" thickBot="1" x14ac:dyDescent="0.25">
      <c r="B126" s="1017"/>
      <c r="C126" s="1014"/>
      <c r="D126" s="711" t="s">
        <v>1657</v>
      </c>
      <c r="E126" s="863"/>
      <c r="F126" s="864"/>
      <c r="G126" s="863"/>
      <c r="H126" s="864"/>
      <c r="I126" s="865"/>
      <c r="J126" s="864"/>
      <c r="K126" s="866"/>
      <c r="L126" s="867"/>
    </row>
    <row r="127" spans="2:12" ht="15.75" thickBot="1" x14ac:dyDescent="0.25">
      <c r="B127" s="1017"/>
      <c r="C127" s="1014"/>
      <c r="D127" s="711" t="s">
        <v>1658</v>
      </c>
      <c r="E127" s="863"/>
      <c r="F127" s="864"/>
      <c r="G127" s="863"/>
      <c r="H127" s="864"/>
      <c r="I127" s="865"/>
      <c r="J127" s="864"/>
      <c r="K127" s="866"/>
      <c r="L127" s="867"/>
    </row>
    <row r="128" spans="2:12" ht="15.75" thickBot="1" x14ac:dyDescent="0.25">
      <c r="B128" s="1017"/>
      <c r="C128" s="1014"/>
      <c r="D128" s="711" t="s">
        <v>1659</v>
      </c>
      <c r="E128" s="863"/>
      <c r="F128" s="864"/>
      <c r="G128" s="863"/>
      <c r="H128" s="864"/>
      <c r="I128" s="865"/>
      <c r="J128" s="864"/>
      <c r="K128" s="866"/>
      <c r="L128" s="867"/>
    </row>
    <row r="129" spans="2:12" ht="15.75" thickBot="1" x14ac:dyDescent="0.25">
      <c r="B129" s="1017"/>
      <c r="C129" s="1014"/>
      <c r="D129" s="711" t="s">
        <v>1660</v>
      </c>
      <c r="E129" s="863"/>
      <c r="F129" s="864"/>
      <c r="G129" s="863"/>
      <c r="H129" s="864"/>
      <c r="I129" s="865"/>
      <c r="J129" s="864"/>
      <c r="K129" s="866"/>
      <c r="L129" s="867"/>
    </row>
    <row r="130" spans="2:12" ht="15.75" thickBot="1" x14ac:dyDescent="0.25">
      <c r="B130" s="1018"/>
      <c r="C130" s="1015"/>
      <c r="D130" s="712" t="s">
        <v>1661</v>
      </c>
      <c r="E130" s="863"/>
      <c r="F130" s="864"/>
      <c r="G130" s="863"/>
      <c r="H130" s="864"/>
      <c r="I130" s="865"/>
      <c r="J130" s="864"/>
      <c r="K130" s="866"/>
      <c r="L130" s="867"/>
    </row>
    <row r="131" spans="2:12" ht="16.5" thickBot="1" x14ac:dyDescent="0.25">
      <c r="B131" s="1010" t="s">
        <v>1671</v>
      </c>
      <c r="C131" s="1011"/>
      <c r="D131" s="1012"/>
      <c r="E131" s="713">
        <f>SUM(E111:E130)</f>
        <v>0</v>
      </c>
      <c r="F131" s="713">
        <f t="shared" ref="F131:L131" si="1">SUM(F111:F130)</f>
        <v>0</v>
      </c>
      <c r="G131" s="713">
        <f t="shared" si="1"/>
        <v>0</v>
      </c>
      <c r="H131" s="713">
        <f t="shared" si="1"/>
        <v>0</v>
      </c>
      <c r="I131" s="713">
        <f t="shared" si="1"/>
        <v>0</v>
      </c>
      <c r="J131" s="713">
        <f t="shared" si="1"/>
        <v>0</v>
      </c>
      <c r="K131" s="713">
        <f t="shared" si="1"/>
        <v>0</v>
      </c>
      <c r="L131" s="713">
        <f t="shared" si="1"/>
        <v>0</v>
      </c>
    </row>
    <row r="132" spans="2:12" ht="15.75" thickBot="1" x14ac:dyDescent="0.25">
      <c r="B132" s="1016" t="s">
        <v>1672</v>
      </c>
      <c r="C132" s="1013" t="s">
        <v>1673</v>
      </c>
      <c r="D132" s="710" t="s">
        <v>1652</v>
      </c>
      <c r="E132" s="863"/>
      <c r="F132" s="864"/>
      <c r="G132" s="863"/>
      <c r="H132" s="864"/>
      <c r="I132" s="865"/>
      <c r="J132" s="864"/>
      <c r="K132" s="866"/>
      <c r="L132" s="867"/>
    </row>
    <row r="133" spans="2:12" ht="15.75" thickBot="1" x14ac:dyDescent="0.25">
      <c r="B133" s="1017"/>
      <c r="C133" s="1014"/>
      <c r="D133" s="711" t="s">
        <v>1653</v>
      </c>
      <c r="E133" s="863"/>
      <c r="F133" s="864"/>
      <c r="G133" s="863"/>
      <c r="H133" s="864"/>
      <c r="I133" s="865"/>
      <c r="J133" s="864"/>
      <c r="K133" s="866"/>
      <c r="L133" s="867"/>
    </row>
    <row r="134" spans="2:12" ht="15.75" thickBot="1" x14ac:dyDescent="0.25">
      <c r="B134" s="1017"/>
      <c r="C134" s="1014"/>
      <c r="D134" s="711" t="s">
        <v>1654</v>
      </c>
      <c r="E134" s="863"/>
      <c r="F134" s="864"/>
      <c r="G134" s="863"/>
      <c r="H134" s="864"/>
      <c r="I134" s="865"/>
      <c r="J134" s="864"/>
      <c r="K134" s="866"/>
      <c r="L134" s="867"/>
    </row>
    <row r="135" spans="2:12" ht="15.75" thickBot="1" x14ac:dyDescent="0.25">
      <c r="B135" s="1017"/>
      <c r="C135" s="1014"/>
      <c r="D135" s="711" t="s">
        <v>1655</v>
      </c>
      <c r="E135" s="863"/>
      <c r="F135" s="864"/>
      <c r="G135" s="863"/>
      <c r="H135" s="864"/>
      <c r="I135" s="865"/>
      <c r="J135" s="864"/>
      <c r="K135" s="866"/>
      <c r="L135" s="867"/>
    </row>
    <row r="136" spans="2:12" ht="15.75" thickBot="1" x14ac:dyDescent="0.25">
      <c r="B136" s="1017"/>
      <c r="C136" s="1014"/>
      <c r="D136" s="711" t="s">
        <v>1656</v>
      </c>
      <c r="E136" s="863"/>
      <c r="F136" s="864"/>
      <c r="G136" s="863"/>
      <c r="H136" s="864"/>
      <c r="I136" s="865"/>
      <c r="J136" s="864"/>
      <c r="K136" s="866"/>
      <c r="L136" s="867"/>
    </row>
    <row r="137" spans="2:12" ht="15.75" thickBot="1" x14ac:dyDescent="0.25">
      <c r="B137" s="1017"/>
      <c r="C137" s="1014"/>
      <c r="D137" s="711" t="s">
        <v>1657</v>
      </c>
      <c r="E137" s="863"/>
      <c r="F137" s="864"/>
      <c r="G137" s="863"/>
      <c r="H137" s="864"/>
      <c r="I137" s="865"/>
      <c r="J137" s="864"/>
      <c r="K137" s="866"/>
      <c r="L137" s="867"/>
    </row>
    <row r="138" spans="2:12" ht="15.75" thickBot="1" x14ac:dyDescent="0.25">
      <c r="B138" s="1017"/>
      <c r="C138" s="1014"/>
      <c r="D138" s="711" t="s">
        <v>1658</v>
      </c>
      <c r="E138" s="863"/>
      <c r="F138" s="864"/>
      <c r="G138" s="863"/>
      <c r="H138" s="864"/>
      <c r="I138" s="865"/>
      <c r="J138" s="864"/>
      <c r="K138" s="866"/>
      <c r="L138" s="867"/>
    </row>
    <row r="139" spans="2:12" ht="15.75" thickBot="1" x14ac:dyDescent="0.25">
      <c r="B139" s="1017"/>
      <c r="C139" s="1014"/>
      <c r="D139" s="711" t="s">
        <v>1659</v>
      </c>
      <c r="E139" s="863"/>
      <c r="F139" s="864"/>
      <c r="G139" s="863"/>
      <c r="H139" s="864"/>
      <c r="I139" s="865"/>
      <c r="J139" s="864"/>
      <c r="K139" s="866"/>
      <c r="L139" s="867"/>
    </row>
    <row r="140" spans="2:12" ht="15.75" thickBot="1" x14ac:dyDescent="0.25">
      <c r="B140" s="1017"/>
      <c r="C140" s="1014"/>
      <c r="D140" s="711" t="s">
        <v>1660</v>
      </c>
      <c r="E140" s="863"/>
      <c r="F140" s="864"/>
      <c r="G140" s="863"/>
      <c r="H140" s="864"/>
      <c r="I140" s="865"/>
      <c r="J140" s="864"/>
      <c r="K140" s="866"/>
      <c r="L140" s="867"/>
    </row>
    <row r="141" spans="2:12" ht="15.75" thickBot="1" x14ac:dyDescent="0.25">
      <c r="B141" s="1017"/>
      <c r="C141" s="1015"/>
      <c r="D141" s="712" t="s">
        <v>1661</v>
      </c>
      <c r="E141" s="863"/>
      <c r="F141" s="864"/>
      <c r="G141" s="863"/>
      <c r="H141" s="864"/>
      <c r="I141" s="865"/>
      <c r="J141" s="864"/>
      <c r="K141" s="866"/>
      <c r="L141" s="867"/>
    </row>
    <row r="142" spans="2:12" ht="15.75" thickBot="1" x14ac:dyDescent="0.25">
      <c r="B142" s="1017"/>
      <c r="C142" s="1013" t="s">
        <v>1674</v>
      </c>
      <c r="D142" s="710" t="s">
        <v>1652</v>
      </c>
      <c r="E142" s="863"/>
      <c r="F142" s="864"/>
      <c r="G142" s="863"/>
      <c r="H142" s="864"/>
      <c r="I142" s="865"/>
      <c r="J142" s="864"/>
      <c r="K142" s="866"/>
      <c r="L142" s="867"/>
    </row>
    <row r="143" spans="2:12" ht="15.75" thickBot="1" x14ac:dyDescent="0.25">
      <c r="B143" s="1017"/>
      <c r="C143" s="1014"/>
      <c r="D143" s="711" t="s">
        <v>1653</v>
      </c>
      <c r="E143" s="863"/>
      <c r="F143" s="864"/>
      <c r="G143" s="863"/>
      <c r="H143" s="864"/>
      <c r="I143" s="865"/>
      <c r="J143" s="864"/>
      <c r="K143" s="866"/>
      <c r="L143" s="867"/>
    </row>
    <row r="144" spans="2:12" ht="15.75" thickBot="1" x14ac:dyDescent="0.25">
      <c r="B144" s="1017"/>
      <c r="C144" s="1014"/>
      <c r="D144" s="711" t="s">
        <v>1654</v>
      </c>
      <c r="E144" s="863"/>
      <c r="F144" s="864"/>
      <c r="G144" s="863"/>
      <c r="H144" s="864"/>
      <c r="I144" s="865"/>
      <c r="J144" s="864"/>
      <c r="K144" s="866"/>
      <c r="L144" s="867"/>
    </row>
    <row r="145" spans="2:14" ht="15.75" thickBot="1" x14ac:dyDescent="0.25">
      <c r="B145" s="1017"/>
      <c r="C145" s="1014"/>
      <c r="D145" s="711" t="s">
        <v>1655</v>
      </c>
      <c r="E145" s="863"/>
      <c r="F145" s="864"/>
      <c r="G145" s="863"/>
      <c r="H145" s="864"/>
      <c r="I145" s="865"/>
      <c r="J145" s="864"/>
      <c r="K145" s="866"/>
      <c r="L145" s="867"/>
    </row>
    <row r="146" spans="2:14" ht="15.75" thickBot="1" x14ac:dyDescent="0.25">
      <c r="B146" s="1017"/>
      <c r="C146" s="1014"/>
      <c r="D146" s="711" t="s">
        <v>1656</v>
      </c>
      <c r="E146" s="863"/>
      <c r="F146" s="864"/>
      <c r="G146" s="863"/>
      <c r="H146" s="864"/>
      <c r="I146" s="865"/>
      <c r="J146" s="864"/>
      <c r="K146" s="866"/>
      <c r="L146" s="867"/>
    </row>
    <row r="147" spans="2:14" ht="15.75" thickBot="1" x14ac:dyDescent="0.25">
      <c r="B147" s="1017"/>
      <c r="C147" s="1014"/>
      <c r="D147" s="711" t="s">
        <v>1657</v>
      </c>
      <c r="E147" s="863"/>
      <c r="F147" s="864"/>
      <c r="G147" s="863"/>
      <c r="H147" s="864"/>
      <c r="I147" s="865"/>
      <c r="J147" s="864"/>
      <c r="K147" s="866"/>
      <c r="L147" s="867"/>
    </row>
    <row r="148" spans="2:14" ht="15.75" thickBot="1" x14ac:dyDescent="0.25">
      <c r="B148" s="1017"/>
      <c r="C148" s="1014"/>
      <c r="D148" s="711" t="s">
        <v>1658</v>
      </c>
      <c r="E148" s="863"/>
      <c r="F148" s="864"/>
      <c r="G148" s="863"/>
      <c r="H148" s="864"/>
      <c r="I148" s="865"/>
      <c r="J148" s="864"/>
      <c r="K148" s="866"/>
      <c r="L148" s="867"/>
    </row>
    <row r="149" spans="2:14" ht="15.75" thickBot="1" x14ac:dyDescent="0.25">
      <c r="B149" s="1017"/>
      <c r="C149" s="1014"/>
      <c r="D149" s="711" t="s">
        <v>1659</v>
      </c>
      <c r="E149" s="863"/>
      <c r="F149" s="864"/>
      <c r="G149" s="863"/>
      <c r="H149" s="864"/>
      <c r="I149" s="865"/>
      <c r="J149" s="864"/>
      <c r="K149" s="866"/>
      <c r="L149" s="867"/>
    </row>
    <row r="150" spans="2:14" ht="15.75" thickBot="1" x14ac:dyDescent="0.25">
      <c r="B150" s="1017"/>
      <c r="C150" s="1014"/>
      <c r="D150" s="711" t="s">
        <v>1660</v>
      </c>
      <c r="E150" s="863"/>
      <c r="F150" s="864"/>
      <c r="G150" s="863"/>
      <c r="H150" s="864"/>
      <c r="I150" s="865"/>
      <c r="J150" s="864"/>
      <c r="K150" s="866"/>
      <c r="L150" s="867"/>
    </row>
    <row r="151" spans="2:14" ht="15.75" thickBot="1" x14ac:dyDescent="0.25">
      <c r="B151" s="1018"/>
      <c r="C151" s="1015"/>
      <c r="D151" s="712" t="s">
        <v>1661</v>
      </c>
      <c r="E151" s="863"/>
      <c r="F151" s="864"/>
      <c r="G151" s="863"/>
      <c r="H151" s="864"/>
      <c r="I151" s="865"/>
      <c r="J151" s="864"/>
      <c r="K151" s="866"/>
      <c r="L151" s="867"/>
    </row>
    <row r="152" spans="2:14" ht="16.5" thickBot="1" x14ac:dyDescent="0.25">
      <c r="B152" s="1010" t="s">
        <v>1675</v>
      </c>
      <c r="C152" s="1011"/>
      <c r="D152" s="1012"/>
      <c r="E152" s="713">
        <f>SUM(E132:E151)</f>
        <v>0</v>
      </c>
      <c r="F152" s="713">
        <f t="shared" ref="F152:L152" si="2">SUM(F132:F151)</f>
        <v>0</v>
      </c>
      <c r="G152" s="713">
        <f t="shared" si="2"/>
        <v>0</v>
      </c>
      <c r="H152" s="713">
        <f t="shared" si="2"/>
        <v>0</v>
      </c>
      <c r="I152" s="713">
        <f t="shared" si="2"/>
        <v>0</v>
      </c>
      <c r="J152" s="713">
        <f t="shared" si="2"/>
        <v>0</v>
      </c>
      <c r="K152" s="713">
        <f t="shared" si="2"/>
        <v>0</v>
      </c>
      <c r="L152" s="713">
        <f t="shared" si="2"/>
        <v>0</v>
      </c>
    </row>
    <row r="153" spans="2:14" ht="13.5" thickBot="1" x14ac:dyDescent="0.25"/>
    <row r="154" spans="2:14" ht="16.5" thickBot="1" x14ac:dyDescent="0.25">
      <c r="B154" s="1019" t="s">
        <v>1676</v>
      </c>
      <c r="C154" s="1020"/>
      <c r="D154" s="1021"/>
      <c r="E154" s="713">
        <f>E110+E131+E152</f>
        <v>0</v>
      </c>
      <c r="F154" s="713">
        <f t="shared" ref="F154:L154" si="3">F110+F131+F152</f>
        <v>0</v>
      </c>
      <c r="G154" s="713">
        <f t="shared" si="3"/>
        <v>0</v>
      </c>
      <c r="H154" s="713">
        <f t="shared" si="3"/>
        <v>0</v>
      </c>
      <c r="I154" s="713">
        <f t="shared" si="3"/>
        <v>0</v>
      </c>
      <c r="J154" s="713">
        <f t="shared" si="3"/>
        <v>0</v>
      </c>
      <c r="K154" s="713">
        <f t="shared" si="3"/>
        <v>0</v>
      </c>
      <c r="L154" s="713">
        <f t="shared" si="3"/>
        <v>0</v>
      </c>
    </row>
    <row r="157" spans="2:14" ht="15" x14ac:dyDescent="0.2">
      <c r="N157" s="13"/>
    </row>
    <row r="158" spans="2:14" ht="15" x14ac:dyDescent="0.2">
      <c r="N158" s="13"/>
    </row>
    <row r="159" spans="2:14" ht="15" x14ac:dyDescent="0.2">
      <c r="N159" s="13"/>
    </row>
    <row r="160" spans="2:14" ht="15" x14ac:dyDescent="0.2">
      <c r="N160" s="13"/>
    </row>
    <row r="161" spans="14:14" ht="15" x14ac:dyDescent="0.2">
      <c r="N161" s="13"/>
    </row>
    <row r="162" spans="14:14" ht="15" x14ac:dyDescent="0.2">
      <c r="N162" s="13"/>
    </row>
    <row r="163" spans="14:14" ht="15" x14ac:dyDescent="0.2">
      <c r="N163" s="13"/>
    </row>
    <row r="164" spans="14:14" ht="15" x14ac:dyDescent="0.2">
      <c r="N164" s="13"/>
    </row>
    <row r="165" spans="14:14" ht="15" x14ac:dyDescent="0.2">
      <c r="N165" s="13"/>
    </row>
    <row r="166" spans="14:14" ht="15" x14ac:dyDescent="0.2">
      <c r="N166" s="13"/>
    </row>
    <row r="167" spans="14:14" ht="15" x14ac:dyDescent="0.2">
      <c r="N167" s="13"/>
    </row>
  </sheetData>
  <sheetProtection password="E47D" sheet="1" objects="1" scenarios="1"/>
  <mergeCells count="36">
    <mergeCell ref="B5:B7"/>
    <mergeCell ref="C5:C7"/>
    <mergeCell ref="D5:D7"/>
    <mergeCell ref="E5:E7"/>
    <mergeCell ref="F5:G5"/>
    <mergeCell ref="H6:H7"/>
    <mergeCell ref="I6:I7"/>
    <mergeCell ref="K6:L6"/>
    <mergeCell ref="H5:I5"/>
    <mergeCell ref="C60:C69"/>
    <mergeCell ref="B152:D152"/>
    <mergeCell ref="B154:D154"/>
    <mergeCell ref="B1:L1"/>
    <mergeCell ref="D2:L3"/>
    <mergeCell ref="C100:C109"/>
    <mergeCell ref="B110:D110"/>
    <mergeCell ref="B111:B130"/>
    <mergeCell ref="C111:C120"/>
    <mergeCell ref="C121:C130"/>
    <mergeCell ref="B8:B109"/>
    <mergeCell ref="C8:C17"/>
    <mergeCell ref="C18:C28"/>
    <mergeCell ref="B4:L4"/>
    <mergeCell ref="J5:L5"/>
    <mergeCell ref="F6:F7"/>
    <mergeCell ref="G6:G7"/>
    <mergeCell ref="B131:D131"/>
    <mergeCell ref="C29:C39"/>
    <mergeCell ref="C40:C49"/>
    <mergeCell ref="C50:C59"/>
    <mergeCell ref="B132:B151"/>
    <mergeCell ref="C132:C141"/>
    <mergeCell ref="C142:C151"/>
    <mergeCell ref="C70:C79"/>
    <mergeCell ref="C80:C89"/>
    <mergeCell ref="C90:C99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6"/>
  <sheetViews>
    <sheetView showGridLines="0" zoomScale="80" zoomScaleNormal="100" workbookViewId="0">
      <selection activeCell="H29" sqref="H29"/>
    </sheetView>
  </sheetViews>
  <sheetFormatPr defaultRowHeight="12.75" x14ac:dyDescent="0.2"/>
  <cols>
    <col min="1" max="1" width="2.42578125" customWidth="1"/>
    <col min="2" max="2" width="13.140625" customWidth="1"/>
    <col min="3" max="3" width="11.42578125" customWidth="1"/>
    <col min="4" max="4" width="14" customWidth="1"/>
    <col min="5" max="5" width="21.42578125" customWidth="1"/>
    <col min="6" max="6" width="19" customWidth="1"/>
    <col min="7" max="7" width="19.140625" customWidth="1"/>
    <col min="8" max="8" width="17.140625" customWidth="1"/>
  </cols>
  <sheetData>
    <row r="1" spans="1:20" ht="15.75" x14ac:dyDescent="0.25">
      <c r="A1" s="43" t="str">
        <f ca="1">RIGHT(CELL("filename",A2),LEN(CELL("filename",A2))-FIND("]",CELL("filename",A2)))</f>
        <v>Form 101</v>
      </c>
      <c r="B1" s="184" t="s">
        <v>1124</v>
      </c>
      <c r="C1" s="187"/>
      <c r="D1" s="186"/>
      <c r="E1" s="186"/>
      <c r="F1" s="187"/>
      <c r="G1" s="279"/>
      <c r="H1" s="279"/>
      <c r="I1" s="279"/>
      <c r="J1" s="279"/>
      <c r="K1" s="191"/>
      <c r="L1" s="189"/>
      <c r="M1" s="279"/>
      <c r="N1" s="279"/>
      <c r="O1" s="279"/>
      <c r="P1" s="191"/>
      <c r="Q1" s="189"/>
      <c r="R1" s="279"/>
      <c r="S1" s="279"/>
      <c r="T1" s="279"/>
    </row>
    <row r="2" spans="1:20" ht="15.75" x14ac:dyDescent="0.25">
      <c r="A2" s="190"/>
      <c r="B2" s="190" t="str">
        <f>"Company: " &amp;CVR!G10</f>
        <v xml:space="preserve">Company: </v>
      </c>
      <c r="C2" s="190"/>
      <c r="D2" s="192"/>
      <c r="E2" s="192"/>
      <c r="F2" s="193"/>
      <c r="G2" s="279"/>
      <c r="H2" s="279"/>
      <c r="I2" s="279"/>
      <c r="J2" s="279"/>
      <c r="K2" s="191"/>
      <c r="L2" s="189"/>
      <c r="M2" s="279"/>
      <c r="N2" s="279"/>
      <c r="O2" s="279"/>
      <c r="P2" s="191"/>
      <c r="Q2" s="189"/>
      <c r="R2" s="279"/>
      <c r="S2" s="279"/>
      <c r="T2" s="279"/>
    </row>
    <row r="3" spans="1:20" x14ac:dyDescent="0.2">
      <c r="A3" s="195"/>
      <c r="B3" s="195" t="str">
        <f>"Reporting Period: "&amp;CVR!G12&amp;", "&amp;CVR!G13</f>
        <v xml:space="preserve">Reporting Period: , </v>
      </c>
      <c r="C3" s="195"/>
      <c r="D3" s="238"/>
      <c r="E3" s="238"/>
      <c r="F3" s="195"/>
      <c r="G3" s="701" t="s">
        <v>912</v>
      </c>
      <c r="H3" s="700"/>
      <c r="I3" s="700"/>
      <c r="J3" s="700"/>
      <c r="K3" s="700"/>
      <c r="L3" s="700"/>
      <c r="M3" s="700"/>
      <c r="N3" s="700"/>
      <c r="O3" s="700"/>
      <c r="P3" s="700"/>
      <c r="Q3" s="700"/>
      <c r="R3" s="700"/>
      <c r="S3" s="700"/>
      <c r="T3" s="700"/>
    </row>
    <row r="4" spans="1:20" x14ac:dyDescent="0.2">
      <c r="B4" s="645" t="s">
        <v>661</v>
      </c>
      <c r="C4" s="645"/>
      <c r="D4" s="646">
        <v>5.0000000000000001E-3</v>
      </c>
    </row>
    <row r="5" spans="1:20" x14ac:dyDescent="0.2">
      <c r="B5" s="647" t="s">
        <v>662</v>
      </c>
      <c r="C5" s="647" t="s">
        <v>663</v>
      </c>
      <c r="D5" s="1050" t="s">
        <v>1205</v>
      </c>
      <c r="E5" s="1050" t="s">
        <v>664</v>
      </c>
      <c r="F5" s="1050" t="s">
        <v>665</v>
      </c>
      <c r="G5" s="1046" t="s">
        <v>666</v>
      </c>
    </row>
    <row r="6" spans="1:20" x14ac:dyDescent="0.2">
      <c r="B6" s="648"/>
      <c r="C6" s="648"/>
      <c r="D6" s="1051"/>
      <c r="E6" s="1051"/>
      <c r="F6" s="1051"/>
      <c r="G6" s="1047"/>
    </row>
    <row r="7" spans="1:20" x14ac:dyDescent="0.2">
      <c r="B7" s="649"/>
      <c r="C7" s="649"/>
      <c r="D7" s="650" t="s">
        <v>1394</v>
      </c>
      <c r="E7" s="650" t="s">
        <v>1395</v>
      </c>
      <c r="F7" s="650" t="s">
        <v>667</v>
      </c>
      <c r="G7" s="650" t="s">
        <v>668</v>
      </c>
    </row>
    <row r="8" spans="1:20" x14ac:dyDescent="0.2">
      <c r="B8" s="651">
        <v>1</v>
      </c>
      <c r="C8" s="651" t="s">
        <v>669</v>
      </c>
      <c r="D8" s="850"/>
      <c r="E8" s="850"/>
      <c r="F8" s="652">
        <f>D8-E8</f>
        <v>0</v>
      </c>
      <c r="G8" s="652">
        <f>F8*$D$4</f>
        <v>0</v>
      </c>
      <c r="H8" s="653"/>
    </row>
    <row r="9" spans="1:20" x14ac:dyDescent="0.2">
      <c r="B9" s="654">
        <v>2</v>
      </c>
      <c r="C9" s="654" t="s">
        <v>670</v>
      </c>
      <c r="D9" s="655"/>
      <c r="E9" s="655"/>
      <c r="F9" s="656">
        <f>D9-E9</f>
        <v>0</v>
      </c>
      <c r="G9" s="656">
        <f>F9*$D$4</f>
        <v>0</v>
      </c>
      <c r="H9" s="653"/>
    </row>
    <row r="10" spans="1:20" x14ac:dyDescent="0.2">
      <c r="B10" s="654">
        <v>3</v>
      </c>
      <c r="C10" s="654" t="s">
        <v>671</v>
      </c>
      <c r="D10" s="655"/>
      <c r="E10" s="655"/>
      <c r="F10" s="656">
        <f>D10-E10</f>
        <v>0</v>
      </c>
      <c r="G10" s="656">
        <f>F10*$D$4</f>
        <v>0</v>
      </c>
      <c r="H10" s="653"/>
    </row>
    <row r="11" spans="1:20" x14ac:dyDescent="0.2">
      <c r="B11" s="657"/>
      <c r="C11" s="1048" t="s">
        <v>672</v>
      </c>
      <c r="D11" s="1048"/>
      <c r="E11" s="1048"/>
      <c r="F11" s="1049"/>
      <c r="G11" s="658">
        <f>SUM(G8:G10)</f>
        <v>0</v>
      </c>
    </row>
    <row r="13" spans="1:20" x14ac:dyDescent="0.2">
      <c r="B13" s="659"/>
      <c r="F13" s="653"/>
    </row>
    <row r="14" spans="1:20" x14ac:dyDescent="0.2">
      <c r="B14" s="659"/>
      <c r="F14" s="653"/>
    </row>
    <row r="15" spans="1:20" x14ac:dyDescent="0.2">
      <c r="B15" s="659"/>
      <c r="F15" s="653"/>
    </row>
    <row r="16" spans="1:20" x14ac:dyDescent="0.2">
      <c r="F16" s="653"/>
    </row>
  </sheetData>
  <sheetProtection password="E47D" sheet="1" objects="1" scenarios="1"/>
  <mergeCells count="5">
    <mergeCell ref="G5:G6"/>
    <mergeCell ref="C11:F11"/>
    <mergeCell ref="D5:D6"/>
    <mergeCell ref="E5:E6"/>
    <mergeCell ref="F5:F6"/>
  </mergeCells>
  <phoneticPr fontId="2" type="noConversion"/>
  <pageMargins left="0.75" right="0.75" top="1" bottom="1" header="0.5" footer="0.5"/>
  <pageSetup paperSize="9" orientation="landscape" r:id="rId1"/>
  <headerFooter alignWithMargins="0">
    <oddFooter>&amp;L&amp;A&amp;RPage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06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S32" sqref="S32"/>
    </sheetView>
  </sheetViews>
  <sheetFormatPr defaultRowHeight="12.75" x14ac:dyDescent="0.2"/>
  <cols>
    <col min="1" max="1" width="2.5703125" style="189" customWidth="1"/>
    <col min="2" max="2" width="2.42578125" style="189" customWidth="1"/>
    <col min="3" max="3" width="50.5703125" style="225" customWidth="1"/>
    <col min="4" max="4" width="7.140625" style="191" customWidth="1"/>
    <col min="5" max="6" width="11.42578125" style="279" customWidth="1"/>
    <col min="7" max="7" width="1.42578125" style="191" customWidth="1"/>
    <col min="8" max="9" width="11.42578125" style="189" customWidth="1"/>
    <col min="10" max="10" width="1.42578125" style="189" customWidth="1"/>
    <col min="11" max="12" width="11.42578125" style="189" customWidth="1"/>
    <col min="13" max="13" width="1.42578125" style="189" customWidth="1"/>
    <col min="14" max="15" width="12.7109375" style="189" customWidth="1"/>
    <col min="16" max="16" width="8.5703125" style="189" customWidth="1"/>
    <col min="17" max="16384" width="9.140625" style="189"/>
  </cols>
  <sheetData>
    <row r="1" spans="1:16" ht="15.75" x14ac:dyDescent="0.25">
      <c r="A1" s="43" t="str">
        <f ca="1">RIGHT(CELL("filename",A2),LEN(CELL("filename",A2))-FIND("]",CELL("filename",A2)))</f>
        <v>Form 12</v>
      </c>
      <c r="B1" s="184" t="str">
        <f ca="1">INDEX(TOC!$B$5:$G$54,MATCH(TEXT(A1,0),TOC!$B$5:$B$54,0),6)</f>
        <v>Form 12 - Balance Sheet - Liabilities</v>
      </c>
      <c r="C1" s="350"/>
    </row>
    <row r="2" spans="1:16" x14ac:dyDescent="0.2">
      <c r="A2" s="218"/>
      <c r="B2" s="190" t="str">
        <f>"Company: "&amp;CVR!G10</f>
        <v xml:space="preserve">Company: </v>
      </c>
      <c r="C2" s="192"/>
    </row>
    <row r="3" spans="1:16" x14ac:dyDescent="0.2">
      <c r="A3" s="223"/>
      <c r="B3" s="195" t="str">
        <f>"Reporting Period: "&amp;CVR!G12&amp;", "&amp;CVR!G13</f>
        <v xml:space="preserve">Reporting Period: , </v>
      </c>
      <c r="C3" s="238"/>
      <c r="D3" s="196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</row>
    <row r="4" spans="1:16" x14ac:dyDescent="0.2">
      <c r="G4" s="281"/>
    </row>
    <row r="5" spans="1:16" ht="38.25" x14ac:dyDescent="0.2">
      <c r="C5" s="189"/>
      <c r="D5" s="909" t="s">
        <v>1194</v>
      </c>
      <c r="E5" s="282" t="s">
        <v>244</v>
      </c>
      <c r="F5" s="282"/>
      <c r="G5" s="189"/>
      <c r="H5" s="282" t="s">
        <v>145</v>
      </c>
      <c r="I5" s="282"/>
      <c r="K5" s="282" t="s">
        <v>146</v>
      </c>
      <c r="L5" s="282"/>
      <c r="N5" s="351" t="s">
        <v>470</v>
      </c>
      <c r="O5" s="282"/>
      <c r="P5" s="909" t="s">
        <v>1235</v>
      </c>
    </row>
    <row r="6" spans="1:16" ht="25.5" x14ac:dyDescent="0.2">
      <c r="C6" s="189"/>
      <c r="D6" s="910"/>
      <c r="E6" s="284" t="s">
        <v>1375</v>
      </c>
      <c r="F6" s="284" t="s">
        <v>1398</v>
      </c>
      <c r="G6" s="189"/>
      <c r="H6" s="284" t="s">
        <v>1375</v>
      </c>
      <c r="I6" s="284" t="s">
        <v>1398</v>
      </c>
      <c r="K6" s="284" t="s">
        <v>1375</v>
      </c>
      <c r="L6" s="284" t="s">
        <v>1398</v>
      </c>
      <c r="N6" s="284" t="s">
        <v>1375</v>
      </c>
      <c r="O6" s="284" t="s">
        <v>1398</v>
      </c>
      <c r="P6" s="910"/>
    </row>
    <row r="7" spans="1:16" ht="13.5" customHeight="1" x14ac:dyDescent="0.2">
      <c r="B7" s="225" t="s">
        <v>54</v>
      </c>
      <c r="C7" s="189"/>
      <c r="D7" s="911"/>
      <c r="E7" s="284" t="s">
        <v>1394</v>
      </c>
      <c r="F7" s="284" t="s">
        <v>1395</v>
      </c>
      <c r="G7" s="189"/>
      <c r="H7" s="284" t="s">
        <v>1397</v>
      </c>
      <c r="I7" s="284" t="s">
        <v>1396</v>
      </c>
      <c r="K7" s="284" t="s">
        <v>57</v>
      </c>
      <c r="L7" s="284" t="s">
        <v>58</v>
      </c>
      <c r="N7" s="284" t="s">
        <v>250</v>
      </c>
      <c r="O7" s="284" t="s">
        <v>251</v>
      </c>
      <c r="P7" s="911"/>
    </row>
    <row r="8" spans="1:16" x14ac:dyDescent="0.2">
      <c r="G8" s="189"/>
      <c r="H8" s="279"/>
      <c r="I8" s="279"/>
      <c r="K8" s="279"/>
      <c r="L8" s="279"/>
      <c r="N8" s="279"/>
      <c r="O8" s="279"/>
      <c r="P8" s="191"/>
    </row>
    <row r="9" spans="1:16" x14ac:dyDescent="0.2">
      <c r="B9" s="206" t="s">
        <v>1351</v>
      </c>
      <c r="E9" s="206"/>
      <c r="G9" s="189"/>
      <c r="H9" s="206"/>
      <c r="I9" s="279"/>
      <c r="K9" s="206"/>
      <c r="L9" s="279"/>
      <c r="N9" s="206"/>
      <c r="O9" s="279"/>
      <c r="P9" s="191"/>
    </row>
    <row r="10" spans="1:16" x14ac:dyDescent="0.2">
      <c r="B10" s="230" t="s">
        <v>1400</v>
      </c>
      <c r="C10" s="231"/>
      <c r="D10" s="211">
        <v>11</v>
      </c>
      <c r="E10" s="292"/>
      <c r="F10" s="292"/>
      <c r="G10" s="189"/>
      <c r="H10" s="292"/>
      <c r="I10" s="292"/>
      <c r="K10" s="292"/>
      <c r="L10" s="292"/>
      <c r="N10" s="292"/>
      <c r="O10" s="292"/>
      <c r="P10" s="292"/>
    </row>
    <row r="11" spans="1:16" x14ac:dyDescent="0.2">
      <c r="B11" s="230" t="s">
        <v>1401</v>
      </c>
      <c r="C11" s="231"/>
      <c r="D11" s="211">
        <v>12</v>
      </c>
      <c r="E11" s="292"/>
      <c r="F11" s="292"/>
      <c r="G11" s="189"/>
      <c r="H11" s="292"/>
      <c r="I11" s="292"/>
      <c r="K11" s="292"/>
      <c r="L11" s="292"/>
      <c r="N11" s="292"/>
      <c r="O11" s="292"/>
      <c r="P11" s="353">
        <v>63</v>
      </c>
    </row>
    <row r="12" spans="1:16" x14ac:dyDescent="0.2">
      <c r="B12" s="230" t="s">
        <v>773</v>
      </c>
      <c r="C12" s="231"/>
      <c r="D12" s="211">
        <v>13</v>
      </c>
      <c r="E12" s="289">
        <f>SUBTOTAL(9,E13:E17)</f>
        <v>0</v>
      </c>
      <c r="F12" s="289">
        <f>SUBTOTAL(9,F13:F17)</f>
        <v>0</v>
      </c>
      <c r="G12" s="189"/>
      <c r="H12" s="289">
        <f>SUBTOTAL(9,H13:H17)</f>
        <v>0</v>
      </c>
      <c r="I12" s="289">
        <f>SUBTOTAL(9,I13:I17)</f>
        <v>0</v>
      </c>
      <c r="K12" s="289">
        <f>SUBTOTAL(9,K13:K17)</f>
        <v>0</v>
      </c>
      <c r="L12" s="289">
        <f>SUBTOTAL(9,L13:L17)</f>
        <v>0</v>
      </c>
      <c r="N12" s="289">
        <f>SUM(E12,H12,K12)</f>
        <v>0</v>
      </c>
      <c r="O12" s="289">
        <f>SUM(F12,I12,L12)</f>
        <v>0</v>
      </c>
      <c r="P12" s="353">
        <v>61</v>
      </c>
    </row>
    <row r="13" spans="1:16" x14ac:dyDescent="0.2">
      <c r="B13" s="230"/>
      <c r="C13" s="231" t="s">
        <v>369</v>
      </c>
      <c r="D13" s="211">
        <v>14</v>
      </c>
      <c r="E13" s="714"/>
      <c r="F13" s="714"/>
      <c r="G13" s="189"/>
      <c r="H13" s="714"/>
      <c r="I13" s="714"/>
      <c r="K13" s="714"/>
      <c r="L13" s="714"/>
      <c r="N13" s="289">
        <f t="shared" ref="N13:N24" si="0">SUM(E13,H13,K13)</f>
        <v>0</v>
      </c>
      <c r="O13" s="289">
        <f t="shared" ref="O13:O24" si="1">SUM(F13,I13,L13)</f>
        <v>0</v>
      </c>
      <c r="P13" s="353" t="s">
        <v>1057</v>
      </c>
    </row>
    <row r="14" spans="1:16" x14ac:dyDescent="0.2">
      <c r="B14" s="354"/>
      <c r="C14" s="231" t="s">
        <v>1198</v>
      </c>
      <c r="D14" s="211">
        <v>15</v>
      </c>
      <c r="E14" s="714"/>
      <c r="F14" s="714"/>
      <c r="G14" s="189"/>
      <c r="H14" s="714"/>
      <c r="I14" s="714"/>
      <c r="K14" s="714"/>
      <c r="L14" s="714"/>
      <c r="N14" s="289">
        <f t="shared" si="0"/>
        <v>0</v>
      </c>
      <c r="O14" s="289">
        <f t="shared" si="1"/>
        <v>0</v>
      </c>
      <c r="P14" s="353" t="s">
        <v>1057</v>
      </c>
    </row>
    <row r="15" spans="1:16" x14ac:dyDescent="0.2">
      <c r="B15" s="354"/>
      <c r="C15" s="231" t="s">
        <v>1388</v>
      </c>
      <c r="D15" s="211">
        <v>16</v>
      </c>
      <c r="E15" s="714"/>
      <c r="F15" s="714"/>
      <c r="G15" s="189"/>
      <c r="H15" s="714"/>
      <c r="I15" s="714"/>
      <c r="K15" s="714"/>
      <c r="L15" s="714"/>
      <c r="N15" s="289">
        <f>SUM(E15,H15,K15)</f>
        <v>0</v>
      </c>
      <c r="O15" s="289">
        <f t="shared" si="1"/>
        <v>0</v>
      </c>
      <c r="P15" s="353" t="s">
        <v>1058</v>
      </c>
    </row>
    <row r="16" spans="1:16" x14ac:dyDescent="0.2">
      <c r="B16" s="354"/>
      <c r="C16" s="231" t="s">
        <v>1389</v>
      </c>
      <c r="D16" s="211">
        <v>17</v>
      </c>
      <c r="E16" s="714"/>
      <c r="F16" s="714"/>
      <c r="G16" s="189"/>
      <c r="H16" s="714"/>
      <c r="I16" s="714"/>
      <c r="K16" s="714"/>
      <c r="L16" s="714"/>
      <c r="N16" s="289">
        <f>SUM(E16,H16,K16)</f>
        <v>0</v>
      </c>
      <c r="O16" s="289">
        <f>SUM(F16,I16,L16)</f>
        <v>0</v>
      </c>
      <c r="P16" s="703">
        <v>61</v>
      </c>
    </row>
    <row r="17" spans="2:16" x14ac:dyDescent="0.2">
      <c r="B17" s="354"/>
      <c r="C17" s="231" t="s">
        <v>1195</v>
      </c>
      <c r="D17" s="211">
        <v>18</v>
      </c>
      <c r="E17" s="714"/>
      <c r="F17" s="714"/>
      <c r="G17" s="189"/>
      <c r="H17" s="714"/>
      <c r="I17" s="714"/>
      <c r="K17" s="714"/>
      <c r="L17" s="714"/>
      <c r="N17" s="289">
        <f t="shared" si="0"/>
        <v>0</v>
      </c>
      <c r="O17" s="289">
        <f t="shared" si="1"/>
        <v>0</v>
      </c>
      <c r="P17" s="353">
        <v>61</v>
      </c>
    </row>
    <row r="18" spans="2:16" x14ac:dyDescent="0.2">
      <c r="B18" s="365" t="s">
        <v>811</v>
      </c>
      <c r="C18" s="231"/>
      <c r="D18" s="211">
        <v>19</v>
      </c>
      <c r="E18" s="714"/>
      <c r="F18" s="714"/>
      <c r="G18" s="189"/>
      <c r="H18" s="714"/>
      <c r="I18" s="714"/>
      <c r="K18" s="714"/>
      <c r="L18" s="714"/>
      <c r="N18" s="289">
        <f t="shared" si="0"/>
        <v>0</v>
      </c>
      <c r="O18" s="289">
        <f t="shared" si="1"/>
        <v>0</v>
      </c>
      <c r="P18" s="353">
        <v>61</v>
      </c>
    </row>
    <row r="19" spans="2:16" x14ac:dyDescent="0.2">
      <c r="B19" s="365" t="s">
        <v>1043</v>
      </c>
      <c r="C19" s="231"/>
      <c r="D19" s="211">
        <v>20</v>
      </c>
      <c r="E19" s="714"/>
      <c r="F19" s="714"/>
      <c r="G19" s="189"/>
      <c r="H19" s="714"/>
      <c r="I19" s="714"/>
      <c r="K19" s="714"/>
      <c r="L19" s="714"/>
      <c r="N19" s="289">
        <f t="shared" si="0"/>
        <v>0</v>
      </c>
      <c r="O19" s="289">
        <f t="shared" si="1"/>
        <v>0</v>
      </c>
      <c r="P19" s="292"/>
    </row>
    <row r="20" spans="2:16" x14ac:dyDescent="0.2">
      <c r="B20" s="365" t="s">
        <v>380</v>
      </c>
      <c r="C20" s="231"/>
      <c r="D20" s="211">
        <v>21</v>
      </c>
      <c r="E20" s="292"/>
      <c r="F20" s="292"/>
      <c r="G20" s="189"/>
      <c r="H20" s="714"/>
      <c r="I20" s="714"/>
      <c r="K20" s="714"/>
      <c r="L20" s="714"/>
      <c r="N20" s="289">
        <f t="shared" si="0"/>
        <v>0</v>
      </c>
      <c r="O20" s="289">
        <f t="shared" si="1"/>
        <v>0</v>
      </c>
      <c r="P20" s="353" t="s">
        <v>778</v>
      </c>
    </row>
    <row r="21" spans="2:16" x14ac:dyDescent="0.2">
      <c r="B21" s="230" t="s">
        <v>1352</v>
      </c>
      <c r="C21" s="231"/>
      <c r="D21" s="211">
        <v>22</v>
      </c>
      <c r="E21" s="289">
        <f>SUBTOTAL(9,E22:E23)</f>
        <v>0</v>
      </c>
      <c r="F21" s="289">
        <f>SUBTOTAL(9,F22:F23)</f>
        <v>0</v>
      </c>
      <c r="G21" s="189"/>
      <c r="H21" s="289">
        <f>SUBTOTAL(9,H22:H23)</f>
        <v>0</v>
      </c>
      <c r="I21" s="289">
        <f>SUBTOTAL(9,I22:I23)</f>
        <v>0</v>
      </c>
      <c r="K21" s="289">
        <f>SUBTOTAL(9,K22:K23)</f>
        <v>0</v>
      </c>
      <c r="L21" s="289">
        <f>SUBTOTAL(9,L22:L23)</f>
        <v>0</v>
      </c>
      <c r="N21" s="289">
        <f t="shared" si="0"/>
        <v>0</v>
      </c>
      <c r="O21" s="289">
        <f t="shared" si="1"/>
        <v>0</v>
      </c>
      <c r="P21" s="353">
        <v>62</v>
      </c>
    </row>
    <row r="22" spans="2:16" x14ac:dyDescent="0.2">
      <c r="B22" s="230"/>
      <c r="C22" s="231" t="s">
        <v>1170</v>
      </c>
      <c r="D22" s="211">
        <v>23</v>
      </c>
      <c r="E22" s="714"/>
      <c r="F22" s="714"/>
      <c r="G22" s="189"/>
      <c r="H22" s="714"/>
      <c r="I22" s="714"/>
      <c r="K22" s="714"/>
      <c r="L22" s="714"/>
      <c r="N22" s="289">
        <f t="shared" si="0"/>
        <v>0</v>
      </c>
      <c r="O22" s="289">
        <f t="shared" si="1"/>
        <v>0</v>
      </c>
      <c r="P22" s="353">
        <v>62</v>
      </c>
    </row>
    <row r="23" spans="2:16" x14ac:dyDescent="0.2">
      <c r="B23" s="230"/>
      <c r="C23" s="231" t="s">
        <v>1482</v>
      </c>
      <c r="D23" s="211">
        <v>24</v>
      </c>
      <c r="E23" s="714"/>
      <c r="F23" s="714"/>
      <c r="G23" s="189"/>
      <c r="H23" s="714"/>
      <c r="I23" s="714"/>
      <c r="K23" s="714"/>
      <c r="L23" s="714"/>
      <c r="N23" s="289">
        <f t="shared" si="0"/>
        <v>0</v>
      </c>
      <c r="O23" s="289">
        <f t="shared" si="1"/>
        <v>0</v>
      </c>
      <c r="P23" s="353">
        <v>62</v>
      </c>
    </row>
    <row r="24" spans="2:16" x14ac:dyDescent="0.2">
      <c r="B24" s="230" t="s">
        <v>1171</v>
      </c>
      <c r="C24" s="231"/>
      <c r="D24" s="211">
        <v>25</v>
      </c>
      <c r="E24" s="714"/>
      <c r="F24" s="714"/>
      <c r="G24" s="189"/>
      <c r="H24" s="714"/>
      <c r="I24" s="714"/>
      <c r="K24" s="714"/>
      <c r="L24" s="714"/>
      <c r="N24" s="289">
        <f t="shared" si="0"/>
        <v>0</v>
      </c>
      <c r="O24" s="289">
        <f t="shared" si="1"/>
        <v>0</v>
      </c>
      <c r="P24" s="353">
        <v>62</v>
      </c>
    </row>
    <row r="25" spans="2:16" x14ac:dyDescent="0.2">
      <c r="B25" s="230" t="s">
        <v>774</v>
      </c>
      <c r="C25" s="231"/>
      <c r="D25" s="211">
        <v>26</v>
      </c>
      <c r="E25" s="292"/>
      <c r="F25" s="292"/>
      <c r="G25" s="189"/>
      <c r="H25" s="292"/>
      <c r="I25" s="292"/>
      <c r="K25" s="292"/>
      <c r="L25" s="292"/>
      <c r="N25" s="292"/>
      <c r="O25" s="292"/>
      <c r="P25" s="292"/>
    </row>
    <row r="26" spans="2:16" x14ac:dyDescent="0.2">
      <c r="B26" s="230"/>
      <c r="C26" s="231" t="s">
        <v>1266</v>
      </c>
      <c r="D26" s="211">
        <v>27</v>
      </c>
      <c r="E26" s="292"/>
      <c r="F26" s="292"/>
      <c r="G26" s="189"/>
      <c r="H26" s="292"/>
      <c r="I26" s="292"/>
      <c r="K26" s="292"/>
      <c r="L26" s="292"/>
      <c r="N26" s="292"/>
      <c r="O26" s="292"/>
      <c r="P26" s="292"/>
    </row>
    <row r="27" spans="2:16" x14ac:dyDescent="0.2">
      <c r="B27" s="230"/>
      <c r="C27" s="231" t="s">
        <v>1172</v>
      </c>
      <c r="D27" s="211">
        <v>28</v>
      </c>
      <c r="E27" s="292"/>
      <c r="F27" s="292"/>
      <c r="G27" s="189"/>
      <c r="H27" s="292"/>
      <c r="I27" s="292"/>
      <c r="K27" s="292"/>
      <c r="L27" s="292"/>
      <c r="N27" s="292"/>
      <c r="O27" s="292"/>
      <c r="P27" s="292"/>
    </row>
    <row r="28" spans="2:16" x14ac:dyDescent="0.2">
      <c r="B28" s="230" t="s">
        <v>252</v>
      </c>
      <c r="C28" s="231"/>
      <c r="D28" s="211">
        <v>29</v>
      </c>
      <c r="E28" s="714"/>
      <c r="F28" s="714"/>
      <c r="G28" s="189"/>
      <c r="H28" s="714"/>
      <c r="I28" s="714"/>
      <c r="K28" s="714"/>
      <c r="L28" s="714"/>
      <c r="N28" s="289">
        <f>SUM(E28,H28,K28)</f>
        <v>0</v>
      </c>
      <c r="O28" s="289">
        <f>SUM(F28,I28,L28)</f>
        <v>0</v>
      </c>
      <c r="P28" s="292"/>
    </row>
    <row r="29" spans="2:16" x14ac:dyDescent="0.2">
      <c r="B29" s="230" t="s">
        <v>1083</v>
      </c>
      <c r="C29" s="231"/>
      <c r="D29" s="211">
        <v>30</v>
      </c>
      <c r="E29" s="714"/>
      <c r="F29" s="714"/>
      <c r="G29" s="189"/>
      <c r="H29" s="714"/>
      <c r="I29" s="714"/>
      <c r="K29" s="714"/>
      <c r="L29" s="714"/>
      <c r="N29" s="289">
        <f>SUM(E29,H29,K29)</f>
        <v>0</v>
      </c>
      <c r="O29" s="289">
        <f>SUM(F29,I29,L29)</f>
        <v>0</v>
      </c>
      <c r="P29" s="353">
        <v>73</v>
      </c>
    </row>
    <row r="30" spans="2:16" x14ac:dyDescent="0.2">
      <c r="B30" s="230" t="s">
        <v>1371</v>
      </c>
      <c r="C30" s="231"/>
      <c r="D30" s="211">
        <v>31</v>
      </c>
      <c r="E30" s="292"/>
      <c r="F30" s="292"/>
      <c r="G30" s="189"/>
      <c r="H30" s="292"/>
      <c r="I30" s="292"/>
      <c r="K30" s="292"/>
      <c r="L30" s="292"/>
      <c r="N30" s="292"/>
      <c r="O30" s="292"/>
      <c r="P30" s="292"/>
    </row>
    <row r="31" spans="2:16" x14ac:dyDescent="0.2">
      <c r="B31" s="230" t="s">
        <v>1173</v>
      </c>
      <c r="C31" s="231"/>
      <c r="D31" s="211">
        <v>32</v>
      </c>
      <c r="E31" s="714"/>
      <c r="F31" s="714"/>
      <c r="G31" s="189"/>
      <c r="H31" s="714"/>
      <c r="I31" s="714"/>
      <c r="K31" s="714"/>
      <c r="L31" s="714"/>
      <c r="N31" s="289">
        <f t="shared" ref="N31:O33" si="2">SUM(E31,H31,K31)</f>
        <v>0</v>
      </c>
      <c r="O31" s="289">
        <f t="shared" si="2"/>
        <v>0</v>
      </c>
      <c r="P31" s="292"/>
    </row>
    <row r="32" spans="2:16" x14ac:dyDescent="0.2">
      <c r="B32" s="230" t="s">
        <v>1217</v>
      </c>
      <c r="C32" s="231"/>
      <c r="D32" s="211">
        <v>33</v>
      </c>
      <c r="E32" s="714"/>
      <c r="F32" s="714"/>
      <c r="G32" s="189"/>
      <c r="H32" s="714"/>
      <c r="I32" s="714"/>
      <c r="K32" s="714"/>
      <c r="L32" s="714"/>
      <c r="N32" s="289">
        <f t="shared" si="2"/>
        <v>0</v>
      </c>
      <c r="O32" s="289">
        <f t="shared" si="2"/>
        <v>0</v>
      </c>
      <c r="P32" s="292"/>
    </row>
    <row r="33" spans="2:16" x14ac:dyDescent="0.2">
      <c r="B33" s="232" t="s">
        <v>309</v>
      </c>
      <c r="C33" s="356"/>
      <c r="D33" s="234">
        <v>39</v>
      </c>
      <c r="E33" s="357">
        <f>SUBTOTAL(9,E10:E32)</f>
        <v>0</v>
      </c>
      <c r="F33" s="357">
        <f>SUBTOTAL(9,F10:F32)</f>
        <v>0</v>
      </c>
      <c r="G33" s="189"/>
      <c r="H33" s="357">
        <f>SUBTOTAL(9,H10:H32)</f>
        <v>0</v>
      </c>
      <c r="I33" s="357">
        <f>SUBTOTAL(9,I10:I32)</f>
        <v>0</v>
      </c>
      <c r="K33" s="357">
        <f>SUBTOTAL(9,K10:K32)</f>
        <v>0</v>
      </c>
      <c r="L33" s="357">
        <f>SUBTOTAL(9,L10:L32)</f>
        <v>0</v>
      </c>
      <c r="N33" s="107">
        <f t="shared" si="2"/>
        <v>0</v>
      </c>
      <c r="O33" s="107">
        <f t="shared" si="2"/>
        <v>0</v>
      </c>
      <c r="P33" s="292"/>
    </row>
    <row r="34" spans="2:16" x14ac:dyDescent="0.2">
      <c r="B34" s="230" t="s">
        <v>1410</v>
      </c>
      <c r="C34" s="231"/>
      <c r="D34" s="211">
        <v>41</v>
      </c>
      <c r="E34" s="292"/>
      <c r="F34" s="292"/>
      <c r="G34" s="189"/>
      <c r="H34" s="292"/>
      <c r="I34" s="292"/>
      <c r="K34" s="292"/>
      <c r="L34" s="292"/>
      <c r="N34" s="292"/>
      <c r="O34" s="292"/>
      <c r="P34" s="292"/>
    </row>
    <row r="35" spans="2:16" x14ac:dyDescent="0.2">
      <c r="B35" s="230" t="s">
        <v>1409</v>
      </c>
      <c r="C35" s="231"/>
      <c r="D35" s="211">
        <v>42</v>
      </c>
      <c r="E35" s="292"/>
      <c r="F35" s="292"/>
      <c r="G35" s="189"/>
      <c r="H35" s="292"/>
      <c r="I35" s="292"/>
      <c r="K35" s="292"/>
      <c r="L35" s="292"/>
      <c r="N35" s="292"/>
      <c r="O35" s="292"/>
      <c r="P35" s="292"/>
    </row>
    <row r="36" spans="2:16" x14ac:dyDescent="0.2">
      <c r="B36" s="230" t="s">
        <v>727</v>
      </c>
      <c r="C36" s="231"/>
      <c r="D36" s="211">
        <v>43</v>
      </c>
      <c r="E36" s="714"/>
      <c r="F36" s="714"/>
      <c r="G36" s="189"/>
      <c r="H36" s="714"/>
      <c r="I36" s="174"/>
      <c r="K36" s="174"/>
      <c r="L36" s="174"/>
      <c r="N36" s="289">
        <f>SUM(E36,H36,K36)</f>
        <v>0</v>
      </c>
      <c r="O36" s="289">
        <f>SUM(F36,I36,L36)</f>
        <v>0</v>
      </c>
      <c r="P36" s="292"/>
    </row>
    <row r="37" spans="2:16" x14ac:dyDescent="0.2">
      <c r="B37" s="230" t="s">
        <v>1355</v>
      </c>
      <c r="C37" s="231"/>
      <c r="D37" s="211">
        <v>44</v>
      </c>
      <c r="E37" s="292"/>
      <c r="F37" s="292"/>
      <c r="G37" s="189"/>
      <c r="H37" s="292"/>
      <c r="I37" s="292"/>
      <c r="K37" s="292"/>
      <c r="L37" s="292"/>
      <c r="N37" s="292"/>
      <c r="O37" s="292"/>
      <c r="P37" s="292"/>
    </row>
    <row r="38" spans="2:16" x14ac:dyDescent="0.2">
      <c r="B38" s="366" t="s">
        <v>1386</v>
      </c>
      <c r="C38" s="231"/>
      <c r="D38" s="211">
        <v>45</v>
      </c>
      <c r="E38" s="292"/>
      <c r="F38" s="292"/>
      <c r="G38" s="189"/>
      <c r="H38" s="292"/>
      <c r="I38" s="292"/>
      <c r="K38" s="292"/>
      <c r="L38" s="292"/>
      <c r="N38" s="292"/>
      <c r="O38" s="292"/>
      <c r="P38" s="292"/>
    </row>
    <row r="39" spans="2:16" x14ac:dyDescent="0.2">
      <c r="B39" s="232" t="s">
        <v>308</v>
      </c>
      <c r="C39" s="356"/>
      <c r="D39" s="234">
        <v>49</v>
      </c>
      <c r="E39" s="357">
        <f>SUBTOTAL(9,E34:E38)</f>
        <v>0</v>
      </c>
      <c r="F39" s="357">
        <f>SUBTOTAL(9,F34:F38)</f>
        <v>0</v>
      </c>
      <c r="G39" s="189"/>
      <c r="H39" s="357">
        <f>SUBTOTAL(9,H34:H38)</f>
        <v>0</v>
      </c>
      <c r="I39" s="357">
        <f>SUBTOTAL(9,I34:I38)</f>
        <v>0</v>
      </c>
      <c r="K39" s="357">
        <f>SUBTOTAL(9,K34:K38)</f>
        <v>0</v>
      </c>
      <c r="L39" s="357">
        <f>SUBTOTAL(9,L34:L38)</f>
        <v>0</v>
      </c>
      <c r="N39" s="289">
        <f>SUM(E39,H39,K39)</f>
        <v>0</v>
      </c>
      <c r="O39" s="289">
        <f>SUM(F39,I39,L39)</f>
        <v>0</v>
      </c>
      <c r="P39" s="292"/>
    </row>
    <row r="40" spans="2:16" x14ac:dyDescent="0.2">
      <c r="B40" s="232" t="s">
        <v>1284</v>
      </c>
      <c r="C40" s="356"/>
      <c r="D40" s="234">
        <v>59</v>
      </c>
      <c r="E40" s="357">
        <f>SUBTOTAL(9,E10:E39)</f>
        <v>0</v>
      </c>
      <c r="F40" s="357">
        <f>SUBTOTAL(9,F10:F39)</f>
        <v>0</v>
      </c>
      <c r="G40" s="189"/>
      <c r="H40" s="357">
        <f>SUBTOTAL(9,H10:H39)</f>
        <v>0</v>
      </c>
      <c r="I40" s="357">
        <f>SUBTOTAL(9,I10:I39)</f>
        <v>0</v>
      </c>
      <c r="K40" s="357">
        <f>SUBTOTAL(9,K10:K39)</f>
        <v>0</v>
      </c>
      <c r="L40" s="357">
        <f>SUBTOTAL(9,L10:L39)</f>
        <v>0</v>
      </c>
      <c r="N40" s="107">
        <f>SUM(E40,H40,K40)</f>
        <v>0</v>
      </c>
      <c r="O40" s="107">
        <f>SUM(F40,I40,L40)</f>
        <v>0</v>
      </c>
      <c r="P40" s="292"/>
    </row>
    <row r="41" spans="2:16" x14ac:dyDescent="0.2">
      <c r="P41" s="201"/>
    </row>
    <row r="42" spans="2:16" x14ac:dyDescent="0.2">
      <c r="B42" s="361" t="s">
        <v>1283</v>
      </c>
      <c r="C42" s="352"/>
      <c r="G42" s="189"/>
      <c r="H42" s="361"/>
      <c r="I42" s="279"/>
      <c r="K42" s="361"/>
      <c r="L42" s="279"/>
      <c r="N42" s="361"/>
      <c r="O42" s="279"/>
      <c r="P42" s="359"/>
    </row>
    <row r="43" spans="2:16" x14ac:dyDescent="0.2">
      <c r="B43" s="230" t="s">
        <v>1400</v>
      </c>
      <c r="C43" s="231"/>
      <c r="D43" s="211">
        <v>61</v>
      </c>
      <c r="E43" s="292"/>
      <c r="F43" s="292"/>
      <c r="G43" s="189"/>
      <c r="H43" s="292"/>
      <c r="I43" s="292"/>
      <c r="K43" s="292"/>
      <c r="L43" s="292"/>
      <c r="N43" s="174"/>
      <c r="O43" s="174"/>
      <c r="P43" s="292"/>
    </row>
    <row r="44" spans="2:16" x14ac:dyDescent="0.2">
      <c r="B44" s="230" t="s">
        <v>1401</v>
      </c>
      <c r="C44" s="231"/>
      <c r="D44" s="211">
        <v>62</v>
      </c>
      <c r="E44" s="292"/>
      <c r="F44" s="292"/>
      <c r="G44" s="189"/>
      <c r="H44" s="292"/>
      <c r="I44" s="292"/>
      <c r="K44" s="292"/>
      <c r="L44" s="292"/>
      <c r="N44" s="714"/>
      <c r="O44" s="714"/>
      <c r="P44" s="353">
        <v>63</v>
      </c>
    </row>
    <row r="45" spans="2:16" x14ac:dyDescent="0.2">
      <c r="B45" s="230" t="s">
        <v>775</v>
      </c>
      <c r="C45" s="231"/>
      <c r="D45" s="211">
        <v>63</v>
      </c>
      <c r="E45" s="292"/>
      <c r="F45" s="292"/>
      <c r="G45" s="189"/>
      <c r="H45" s="292"/>
      <c r="I45" s="292"/>
      <c r="K45" s="292"/>
      <c r="L45" s="292"/>
      <c r="N45" s="289">
        <f>SUBTOTAL(9,N46:N50)</f>
        <v>0</v>
      </c>
      <c r="O45" s="289">
        <f>SUBTOTAL(9,O46:O50)</f>
        <v>0</v>
      </c>
      <c r="P45" s="353">
        <v>61</v>
      </c>
    </row>
    <row r="46" spans="2:16" x14ac:dyDescent="0.2">
      <c r="B46" s="230"/>
      <c r="C46" s="231" t="s">
        <v>369</v>
      </c>
      <c r="D46" s="211">
        <v>64</v>
      </c>
      <c r="E46" s="292"/>
      <c r="F46" s="292"/>
      <c r="G46" s="189"/>
      <c r="H46" s="292"/>
      <c r="I46" s="292"/>
      <c r="K46" s="292"/>
      <c r="L46" s="292"/>
      <c r="N46" s="292"/>
      <c r="O46" s="292"/>
      <c r="P46" s="292"/>
    </row>
    <row r="47" spans="2:16" x14ac:dyDescent="0.2">
      <c r="B47" s="354"/>
      <c r="C47" s="231" t="s">
        <v>1198</v>
      </c>
      <c r="D47" s="211">
        <v>65</v>
      </c>
      <c r="E47" s="292"/>
      <c r="F47" s="292"/>
      <c r="G47" s="189"/>
      <c r="H47" s="292"/>
      <c r="I47" s="292"/>
      <c r="K47" s="292"/>
      <c r="L47" s="292"/>
      <c r="N47" s="292"/>
      <c r="O47" s="292"/>
      <c r="P47" s="292"/>
    </row>
    <row r="48" spans="2:16" x14ac:dyDescent="0.2">
      <c r="B48" s="354"/>
      <c r="C48" s="231" t="s">
        <v>1388</v>
      </c>
      <c r="D48" s="211">
        <v>66</v>
      </c>
      <c r="E48" s="292"/>
      <c r="F48" s="292"/>
      <c r="G48" s="189"/>
      <c r="H48" s="292"/>
      <c r="I48" s="292"/>
      <c r="K48" s="292"/>
      <c r="L48" s="292"/>
      <c r="N48" s="292"/>
      <c r="O48" s="292"/>
      <c r="P48" s="292"/>
    </row>
    <row r="49" spans="2:16" x14ac:dyDescent="0.2">
      <c r="B49" s="354"/>
      <c r="C49" s="231" t="s">
        <v>1389</v>
      </c>
      <c r="D49" s="211">
        <v>67</v>
      </c>
      <c r="E49" s="292"/>
      <c r="F49" s="292"/>
      <c r="G49" s="189"/>
      <c r="H49" s="292"/>
      <c r="I49" s="292"/>
      <c r="K49" s="292"/>
      <c r="L49" s="292"/>
      <c r="N49" s="714"/>
      <c r="O49" s="714"/>
      <c r="P49" s="353">
        <v>61</v>
      </c>
    </row>
    <row r="50" spans="2:16" x14ac:dyDescent="0.2">
      <c r="B50" s="354"/>
      <c r="C50" s="231" t="s">
        <v>1195</v>
      </c>
      <c r="D50" s="211">
        <v>68</v>
      </c>
      <c r="E50" s="292"/>
      <c r="F50" s="292"/>
      <c r="G50" s="189"/>
      <c r="H50" s="292"/>
      <c r="I50" s="292"/>
      <c r="K50" s="292"/>
      <c r="L50" s="292"/>
      <c r="N50" s="714"/>
      <c r="O50" s="714"/>
      <c r="P50" s="353">
        <v>61</v>
      </c>
    </row>
    <row r="51" spans="2:16" x14ac:dyDescent="0.2">
      <c r="B51" s="365" t="s">
        <v>811</v>
      </c>
      <c r="C51" s="231"/>
      <c r="D51" s="211">
        <v>69</v>
      </c>
      <c r="E51" s="292"/>
      <c r="F51" s="292"/>
      <c r="G51" s="189"/>
      <c r="H51" s="292"/>
      <c r="I51" s="292"/>
      <c r="K51" s="292"/>
      <c r="L51" s="292"/>
      <c r="N51" s="292"/>
      <c r="O51" s="292"/>
      <c r="P51" s="292"/>
    </row>
    <row r="52" spans="2:16" x14ac:dyDescent="0.2">
      <c r="B52" s="365" t="s">
        <v>1411</v>
      </c>
      <c r="C52" s="231"/>
      <c r="D52" s="211">
        <v>70</v>
      </c>
      <c r="E52" s="292"/>
      <c r="F52" s="292"/>
      <c r="G52" s="189"/>
      <c r="H52" s="292"/>
      <c r="I52" s="292"/>
      <c r="K52" s="292"/>
      <c r="L52" s="292"/>
      <c r="N52" s="292"/>
      <c r="O52" s="292"/>
      <c r="P52" s="292"/>
    </row>
    <row r="53" spans="2:16" x14ac:dyDescent="0.2">
      <c r="B53" s="365" t="s">
        <v>380</v>
      </c>
      <c r="C53" s="231"/>
      <c r="D53" s="211">
        <v>71</v>
      </c>
      <c r="E53" s="292"/>
      <c r="F53" s="292"/>
      <c r="G53" s="189"/>
      <c r="H53" s="292"/>
      <c r="I53" s="292"/>
      <c r="K53" s="292"/>
      <c r="L53" s="292"/>
      <c r="N53" s="292"/>
      <c r="O53" s="292"/>
      <c r="P53" s="292"/>
    </row>
    <row r="54" spans="2:16" x14ac:dyDescent="0.2">
      <c r="B54" s="230" t="s">
        <v>1353</v>
      </c>
      <c r="C54" s="231"/>
      <c r="D54" s="211">
        <v>72</v>
      </c>
      <c r="E54" s="292"/>
      <c r="F54" s="292"/>
      <c r="G54" s="189"/>
      <c r="H54" s="292"/>
      <c r="I54" s="292"/>
      <c r="K54" s="292"/>
      <c r="L54" s="292"/>
      <c r="N54" s="292"/>
      <c r="O54" s="292"/>
      <c r="P54" s="292"/>
    </row>
    <row r="55" spans="2:16" x14ac:dyDescent="0.2">
      <c r="B55" s="230"/>
      <c r="C55" s="231" t="s">
        <v>1170</v>
      </c>
      <c r="D55" s="211">
        <v>73</v>
      </c>
      <c r="E55" s="292"/>
      <c r="F55" s="292"/>
      <c r="G55" s="189"/>
      <c r="H55" s="292"/>
      <c r="I55" s="292"/>
      <c r="K55" s="292"/>
      <c r="L55" s="292"/>
      <c r="N55" s="292"/>
      <c r="O55" s="292"/>
      <c r="P55" s="292"/>
    </row>
    <row r="56" spans="2:16" x14ac:dyDescent="0.2">
      <c r="B56" s="230"/>
      <c r="C56" s="231" t="s">
        <v>1482</v>
      </c>
      <c r="D56" s="211">
        <v>74</v>
      </c>
      <c r="E56" s="292"/>
      <c r="F56" s="292"/>
      <c r="G56" s="189"/>
      <c r="H56" s="292"/>
      <c r="I56" s="292"/>
      <c r="K56" s="292"/>
      <c r="L56" s="292"/>
      <c r="N56" s="292"/>
      <c r="O56" s="292"/>
      <c r="P56" s="292"/>
    </row>
    <row r="57" spans="2:16" x14ac:dyDescent="0.2">
      <c r="B57" s="230" t="s">
        <v>1171</v>
      </c>
      <c r="C57" s="231"/>
      <c r="D57" s="211">
        <v>75</v>
      </c>
      <c r="E57" s="292"/>
      <c r="F57" s="292"/>
      <c r="G57" s="189"/>
      <c r="H57" s="292"/>
      <c r="I57" s="292"/>
      <c r="K57" s="292"/>
      <c r="L57" s="292"/>
      <c r="N57" s="174"/>
      <c r="O57" s="174"/>
      <c r="P57" s="292"/>
    </row>
    <row r="58" spans="2:16" x14ac:dyDescent="0.2">
      <c r="B58" s="230" t="s">
        <v>776</v>
      </c>
      <c r="C58" s="231"/>
      <c r="D58" s="211">
        <v>76</v>
      </c>
      <c r="E58" s="292"/>
      <c r="F58" s="292"/>
      <c r="G58" s="189"/>
      <c r="H58" s="292"/>
      <c r="I58" s="292"/>
      <c r="K58" s="292"/>
      <c r="L58" s="292"/>
      <c r="N58" s="289">
        <f>SUBTOTAL(9,N59:N60)</f>
        <v>0</v>
      </c>
      <c r="O58" s="289">
        <f>SUBTOTAL(9,O59:O60)</f>
        <v>0</v>
      </c>
      <c r="P58" s="292"/>
    </row>
    <row r="59" spans="2:16" x14ac:dyDescent="0.2">
      <c r="B59" s="230"/>
      <c r="C59" s="231" t="s">
        <v>1266</v>
      </c>
      <c r="D59" s="211">
        <v>77</v>
      </c>
      <c r="E59" s="292"/>
      <c r="F59" s="292"/>
      <c r="G59" s="189"/>
      <c r="H59" s="292"/>
      <c r="I59" s="292"/>
      <c r="K59" s="292"/>
      <c r="L59" s="292"/>
      <c r="N59" s="714"/>
      <c r="O59" s="714"/>
      <c r="P59" s="292"/>
    </row>
    <row r="60" spans="2:16" x14ac:dyDescent="0.2">
      <c r="B60" s="230"/>
      <c r="C60" s="231" t="s">
        <v>1172</v>
      </c>
      <c r="D60" s="211">
        <v>78</v>
      </c>
      <c r="E60" s="292"/>
      <c r="F60" s="292"/>
      <c r="G60" s="189"/>
      <c r="H60" s="292"/>
      <c r="I60" s="292"/>
      <c r="K60" s="292"/>
      <c r="L60" s="292"/>
      <c r="N60" s="174"/>
      <c r="O60" s="174"/>
      <c r="P60" s="292"/>
    </row>
    <row r="61" spans="2:16" x14ac:dyDescent="0.2">
      <c r="B61" s="230" t="s">
        <v>252</v>
      </c>
      <c r="C61" s="231"/>
      <c r="D61" s="211">
        <v>79</v>
      </c>
      <c r="E61" s="704"/>
      <c r="F61" s="704"/>
      <c r="G61" s="189"/>
      <c r="H61" s="704"/>
      <c r="I61" s="704"/>
      <c r="K61" s="704"/>
      <c r="L61" s="704"/>
      <c r="N61" s="174"/>
      <c r="O61" s="174"/>
      <c r="P61" s="292"/>
    </row>
    <row r="62" spans="2:16" x14ac:dyDescent="0.2">
      <c r="B62" s="230" t="s">
        <v>1083</v>
      </c>
      <c r="C62" s="231"/>
      <c r="D62" s="211">
        <v>80</v>
      </c>
      <c r="E62" s="292"/>
      <c r="F62" s="292"/>
      <c r="G62" s="189"/>
      <c r="H62" s="292"/>
      <c r="I62" s="292"/>
      <c r="K62" s="292"/>
      <c r="L62" s="292"/>
      <c r="N62" s="292"/>
      <c r="O62" s="292"/>
      <c r="P62" s="292"/>
    </row>
    <row r="63" spans="2:16" x14ac:dyDescent="0.2">
      <c r="B63" s="230" t="s">
        <v>1371</v>
      </c>
      <c r="C63" s="231"/>
      <c r="D63" s="211">
        <v>81</v>
      </c>
      <c r="E63" s="292"/>
      <c r="F63" s="292"/>
      <c r="G63" s="189"/>
      <c r="H63" s="292"/>
      <c r="I63" s="292"/>
      <c r="K63" s="292"/>
      <c r="L63" s="292"/>
      <c r="N63" s="714"/>
      <c r="O63" s="714"/>
      <c r="P63" s="292"/>
    </row>
    <row r="64" spans="2:16" x14ac:dyDescent="0.2">
      <c r="B64" s="230" t="s">
        <v>1173</v>
      </c>
      <c r="C64" s="231"/>
      <c r="D64" s="211">
        <v>82</v>
      </c>
      <c r="E64" s="292"/>
      <c r="F64" s="292"/>
      <c r="G64" s="189"/>
      <c r="H64" s="292"/>
      <c r="I64" s="292"/>
      <c r="K64" s="292"/>
      <c r="L64" s="292"/>
      <c r="N64" s="714"/>
      <c r="O64" s="714"/>
      <c r="P64" s="292"/>
    </row>
    <row r="65" spans="2:16" x14ac:dyDescent="0.2">
      <c r="B65" s="230" t="s">
        <v>1217</v>
      </c>
      <c r="C65" s="231"/>
      <c r="D65" s="211">
        <v>83</v>
      </c>
      <c r="E65" s="292"/>
      <c r="F65" s="292"/>
      <c r="G65" s="189"/>
      <c r="H65" s="292"/>
      <c r="I65" s="292"/>
      <c r="K65" s="292"/>
      <c r="L65" s="292"/>
      <c r="N65" s="714"/>
      <c r="O65" s="714"/>
      <c r="P65" s="292"/>
    </row>
    <row r="66" spans="2:16" x14ac:dyDescent="0.2">
      <c r="B66" s="232" t="s">
        <v>307</v>
      </c>
      <c r="C66" s="356"/>
      <c r="D66" s="234">
        <v>89</v>
      </c>
      <c r="E66" s="294"/>
      <c r="F66" s="294"/>
      <c r="G66" s="189"/>
      <c r="H66" s="294"/>
      <c r="I66" s="294"/>
      <c r="K66" s="294"/>
      <c r="L66" s="294"/>
      <c r="N66" s="357">
        <f>SUBTOTAL(9,N43:N65)</f>
        <v>0</v>
      </c>
      <c r="O66" s="357">
        <f>SUBTOTAL(9,O43:O65)</f>
        <v>0</v>
      </c>
      <c r="P66" s="292"/>
    </row>
    <row r="67" spans="2:16" x14ac:dyDescent="0.2">
      <c r="B67" s="230" t="s">
        <v>1410</v>
      </c>
      <c r="C67" s="231"/>
      <c r="D67" s="211">
        <v>91</v>
      </c>
      <c r="E67" s="292"/>
      <c r="F67" s="292"/>
      <c r="G67" s="189"/>
      <c r="H67" s="292"/>
      <c r="I67" s="292"/>
      <c r="K67" s="292"/>
      <c r="L67" s="292"/>
      <c r="N67" s="714"/>
      <c r="O67" s="714"/>
      <c r="P67" s="292"/>
    </row>
    <row r="68" spans="2:16" x14ac:dyDescent="0.2">
      <c r="B68" s="230" t="s">
        <v>1409</v>
      </c>
      <c r="C68" s="231"/>
      <c r="D68" s="211">
        <v>92</v>
      </c>
      <c r="E68" s="292"/>
      <c r="F68" s="292"/>
      <c r="G68" s="189"/>
      <c r="H68" s="292"/>
      <c r="I68" s="292"/>
      <c r="K68" s="292"/>
      <c r="L68" s="292"/>
      <c r="N68" s="714"/>
      <c r="O68" s="714"/>
      <c r="P68" s="292"/>
    </row>
    <row r="69" spans="2:16" x14ac:dyDescent="0.2">
      <c r="B69" s="230" t="s">
        <v>727</v>
      </c>
      <c r="C69" s="231"/>
      <c r="D69" s="211">
        <v>93</v>
      </c>
      <c r="E69" s="292"/>
      <c r="F69" s="292"/>
      <c r="G69" s="189"/>
      <c r="H69" s="292"/>
      <c r="I69" s="292"/>
      <c r="K69" s="292"/>
      <c r="L69" s="292"/>
      <c r="N69" s="292"/>
      <c r="O69" s="292"/>
      <c r="P69" s="292"/>
    </row>
    <row r="70" spans="2:16" x14ac:dyDescent="0.2">
      <c r="B70" s="230" t="s">
        <v>1355</v>
      </c>
      <c r="C70" s="231"/>
      <c r="D70" s="211">
        <v>94</v>
      </c>
      <c r="E70" s="292"/>
      <c r="F70" s="292"/>
      <c r="G70" s="189"/>
      <c r="H70" s="292"/>
      <c r="I70" s="292"/>
      <c r="K70" s="292"/>
      <c r="L70" s="292"/>
      <c r="N70" s="714"/>
      <c r="O70" s="714"/>
      <c r="P70" s="292"/>
    </row>
    <row r="71" spans="2:16" x14ac:dyDescent="0.2">
      <c r="B71" s="366" t="s">
        <v>1386</v>
      </c>
      <c r="C71" s="231"/>
      <c r="D71" s="211">
        <v>95</v>
      </c>
      <c r="E71" s="292"/>
      <c r="F71" s="292"/>
      <c r="G71" s="189"/>
      <c r="H71" s="292"/>
      <c r="I71" s="292"/>
      <c r="K71" s="292"/>
      <c r="L71" s="292"/>
      <c r="N71" s="714"/>
      <c r="O71" s="714"/>
      <c r="P71" s="292"/>
    </row>
    <row r="72" spans="2:16" x14ac:dyDescent="0.2">
      <c r="B72" s="232" t="s">
        <v>306</v>
      </c>
      <c r="C72" s="356"/>
      <c r="D72" s="234">
        <v>99</v>
      </c>
      <c r="E72" s="294"/>
      <c r="F72" s="294"/>
      <c r="G72" s="189"/>
      <c r="H72" s="294"/>
      <c r="I72" s="294"/>
      <c r="K72" s="294"/>
      <c r="L72" s="294"/>
      <c r="N72" s="357">
        <f>SUBTOTAL(9,N67:N71)</f>
        <v>0</v>
      </c>
      <c r="O72" s="357">
        <f>SUBTOTAL(9,O67:O71)</f>
        <v>0</v>
      </c>
      <c r="P72" s="292"/>
    </row>
    <row r="73" spans="2:16" x14ac:dyDescent="0.2">
      <c r="B73" s="232" t="s">
        <v>1285</v>
      </c>
      <c r="C73" s="356"/>
      <c r="D73" s="234">
        <v>109</v>
      </c>
      <c r="E73" s="294"/>
      <c r="F73" s="294"/>
      <c r="G73" s="189"/>
      <c r="H73" s="294"/>
      <c r="I73" s="294"/>
      <c r="K73" s="294"/>
      <c r="L73" s="294"/>
      <c r="N73" s="357">
        <f>N72+N66</f>
        <v>0</v>
      </c>
      <c r="O73" s="357">
        <f>O72+O66</f>
        <v>0</v>
      </c>
      <c r="P73" s="292"/>
    </row>
    <row r="74" spans="2:16" x14ac:dyDescent="0.2">
      <c r="P74" s="201"/>
    </row>
    <row r="75" spans="2:16" x14ac:dyDescent="0.2">
      <c r="B75" s="361" t="s">
        <v>1287</v>
      </c>
      <c r="C75" s="352"/>
      <c r="G75" s="189"/>
      <c r="H75" s="361"/>
      <c r="I75" s="279"/>
      <c r="K75" s="361"/>
      <c r="L75" s="279"/>
      <c r="N75" s="361"/>
      <c r="O75" s="279"/>
      <c r="P75" s="359"/>
    </row>
    <row r="76" spans="2:16" x14ac:dyDescent="0.2">
      <c r="B76" s="230" t="s">
        <v>1400</v>
      </c>
      <c r="C76" s="231"/>
      <c r="D76" s="211">
        <v>111</v>
      </c>
      <c r="E76" s="289">
        <f t="shared" ref="E76:F106" si="3">SUM(E10,E43)</f>
        <v>0</v>
      </c>
      <c r="F76" s="289">
        <f t="shared" si="3"/>
        <v>0</v>
      </c>
      <c r="G76" s="189"/>
      <c r="H76" s="289">
        <f t="shared" ref="H76:I106" si="4">SUM(H10,H43)</f>
        <v>0</v>
      </c>
      <c r="I76" s="289">
        <f t="shared" si="4"/>
        <v>0</v>
      </c>
      <c r="K76" s="289">
        <f t="shared" ref="K76:L106" si="5">SUM(K10,K43)</f>
        <v>0</v>
      </c>
      <c r="L76" s="289">
        <f t="shared" si="5"/>
        <v>0</v>
      </c>
      <c r="N76" s="289">
        <f t="shared" ref="N76:O105" si="6">SUM(N10,N43)</f>
        <v>0</v>
      </c>
      <c r="O76" s="289">
        <f t="shared" si="6"/>
        <v>0</v>
      </c>
      <c r="P76" s="292"/>
    </row>
    <row r="77" spans="2:16" x14ac:dyDescent="0.2">
      <c r="B77" s="230" t="s">
        <v>1401</v>
      </c>
      <c r="C77" s="231"/>
      <c r="D77" s="211">
        <v>112</v>
      </c>
      <c r="E77" s="289">
        <f t="shared" si="3"/>
        <v>0</v>
      </c>
      <c r="F77" s="289">
        <f t="shared" si="3"/>
        <v>0</v>
      </c>
      <c r="G77" s="189"/>
      <c r="H77" s="289">
        <f t="shared" si="4"/>
        <v>0</v>
      </c>
      <c r="I77" s="289">
        <f t="shared" si="4"/>
        <v>0</v>
      </c>
      <c r="K77" s="289">
        <f t="shared" si="5"/>
        <v>0</v>
      </c>
      <c r="L77" s="289">
        <f t="shared" si="5"/>
        <v>0</v>
      </c>
      <c r="N77" s="289">
        <f t="shared" si="6"/>
        <v>0</v>
      </c>
      <c r="O77" s="289">
        <f t="shared" si="6"/>
        <v>0</v>
      </c>
      <c r="P77" s="292"/>
    </row>
    <row r="78" spans="2:16" x14ac:dyDescent="0.2">
      <c r="B78" s="230" t="s">
        <v>777</v>
      </c>
      <c r="C78" s="231"/>
      <c r="D78" s="211">
        <v>113</v>
      </c>
      <c r="E78" s="289">
        <f t="shared" si="3"/>
        <v>0</v>
      </c>
      <c r="F78" s="289">
        <f t="shared" si="3"/>
        <v>0</v>
      </c>
      <c r="G78" s="189"/>
      <c r="H78" s="289">
        <f t="shared" si="4"/>
        <v>0</v>
      </c>
      <c r="I78" s="289">
        <f t="shared" si="4"/>
        <v>0</v>
      </c>
      <c r="K78" s="289">
        <f t="shared" si="5"/>
        <v>0</v>
      </c>
      <c r="L78" s="289">
        <f t="shared" si="5"/>
        <v>0</v>
      </c>
      <c r="N78" s="289">
        <f t="shared" si="6"/>
        <v>0</v>
      </c>
      <c r="O78" s="289">
        <f t="shared" si="6"/>
        <v>0</v>
      </c>
      <c r="P78" s="292"/>
    </row>
    <row r="79" spans="2:16" x14ac:dyDescent="0.2">
      <c r="B79" s="230"/>
      <c r="C79" s="231" t="s">
        <v>369</v>
      </c>
      <c r="D79" s="211">
        <v>114</v>
      </c>
      <c r="E79" s="289">
        <f t="shared" si="3"/>
        <v>0</v>
      </c>
      <c r="F79" s="289">
        <f t="shared" si="3"/>
        <v>0</v>
      </c>
      <c r="G79" s="189"/>
      <c r="H79" s="289">
        <f t="shared" si="4"/>
        <v>0</v>
      </c>
      <c r="I79" s="289">
        <f t="shared" si="4"/>
        <v>0</v>
      </c>
      <c r="K79" s="289">
        <f t="shared" si="5"/>
        <v>0</v>
      </c>
      <c r="L79" s="289">
        <f t="shared" si="5"/>
        <v>0</v>
      </c>
      <c r="N79" s="289">
        <f t="shared" si="6"/>
        <v>0</v>
      </c>
      <c r="O79" s="289">
        <f t="shared" si="6"/>
        <v>0</v>
      </c>
      <c r="P79" s="292"/>
    </row>
    <row r="80" spans="2:16" x14ac:dyDescent="0.2">
      <c r="B80" s="354"/>
      <c r="C80" s="231" t="s">
        <v>1198</v>
      </c>
      <c r="D80" s="211">
        <v>115</v>
      </c>
      <c r="E80" s="289">
        <f t="shared" si="3"/>
        <v>0</v>
      </c>
      <c r="F80" s="289">
        <f t="shared" si="3"/>
        <v>0</v>
      </c>
      <c r="G80" s="189"/>
      <c r="H80" s="289">
        <f t="shared" si="4"/>
        <v>0</v>
      </c>
      <c r="I80" s="289">
        <f t="shared" si="4"/>
        <v>0</v>
      </c>
      <c r="K80" s="289">
        <f t="shared" si="5"/>
        <v>0</v>
      </c>
      <c r="L80" s="289">
        <f t="shared" si="5"/>
        <v>0</v>
      </c>
      <c r="N80" s="289">
        <f t="shared" si="6"/>
        <v>0</v>
      </c>
      <c r="O80" s="289">
        <f t="shared" si="6"/>
        <v>0</v>
      </c>
      <c r="P80" s="292"/>
    </row>
    <row r="81" spans="2:16" x14ac:dyDescent="0.2">
      <c r="B81" s="354"/>
      <c r="C81" s="231" t="s">
        <v>1388</v>
      </c>
      <c r="D81" s="211">
        <v>116</v>
      </c>
      <c r="E81" s="289">
        <f t="shared" si="3"/>
        <v>0</v>
      </c>
      <c r="F81" s="289">
        <f t="shared" si="3"/>
        <v>0</v>
      </c>
      <c r="G81" s="189"/>
      <c r="H81" s="289">
        <f t="shared" si="4"/>
        <v>0</v>
      </c>
      <c r="I81" s="289">
        <f t="shared" si="4"/>
        <v>0</v>
      </c>
      <c r="K81" s="289">
        <f t="shared" si="5"/>
        <v>0</v>
      </c>
      <c r="L81" s="289">
        <f t="shared" si="5"/>
        <v>0</v>
      </c>
      <c r="N81" s="289">
        <f t="shared" si="6"/>
        <v>0</v>
      </c>
      <c r="O81" s="289">
        <f t="shared" si="6"/>
        <v>0</v>
      </c>
      <c r="P81" s="292"/>
    </row>
    <row r="82" spans="2:16" x14ac:dyDescent="0.2">
      <c r="B82" s="354"/>
      <c r="C82" s="231" t="s">
        <v>1389</v>
      </c>
      <c r="D82" s="211">
        <v>117</v>
      </c>
      <c r="E82" s="289">
        <f t="shared" si="3"/>
        <v>0</v>
      </c>
      <c r="F82" s="289">
        <f t="shared" si="3"/>
        <v>0</v>
      </c>
      <c r="G82" s="189"/>
      <c r="H82" s="289">
        <f t="shared" si="4"/>
        <v>0</v>
      </c>
      <c r="I82" s="289">
        <f t="shared" si="4"/>
        <v>0</v>
      </c>
      <c r="K82" s="289">
        <f t="shared" si="5"/>
        <v>0</v>
      </c>
      <c r="L82" s="289">
        <f t="shared" si="5"/>
        <v>0</v>
      </c>
      <c r="N82" s="289">
        <f t="shared" si="6"/>
        <v>0</v>
      </c>
      <c r="O82" s="289">
        <f t="shared" si="6"/>
        <v>0</v>
      </c>
      <c r="P82" s="292"/>
    </row>
    <row r="83" spans="2:16" x14ac:dyDescent="0.2">
      <c r="B83" s="354"/>
      <c r="C83" s="231" t="s">
        <v>1195</v>
      </c>
      <c r="D83" s="211">
        <v>118</v>
      </c>
      <c r="E83" s="289">
        <f t="shared" si="3"/>
        <v>0</v>
      </c>
      <c r="F83" s="289">
        <f t="shared" si="3"/>
        <v>0</v>
      </c>
      <c r="G83" s="189"/>
      <c r="H83" s="289">
        <f t="shared" si="4"/>
        <v>0</v>
      </c>
      <c r="I83" s="289">
        <f t="shared" si="4"/>
        <v>0</v>
      </c>
      <c r="K83" s="289">
        <f t="shared" si="5"/>
        <v>0</v>
      </c>
      <c r="L83" s="289">
        <f t="shared" si="5"/>
        <v>0</v>
      </c>
      <c r="N83" s="289">
        <f t="shared" si="6"/>
        <v>0</v>
      </c>
      <c r="O83" s="289">
        <f t="shared" si="6"/>
        <v>0</v>
      </c>
      <c r="P83" s="292"/>
    </row>
    <row r="84" spans="2:16" x14ac:dyDescent="0.2">
      <c r="B84" s="365" t="s">
        <v>811</v>
      </c>
      <c r="C84" s="231"/>
      <c r="D84" s="211">
        <v>119</v>
      </c>
      <c r="E84" s="289">
        <f t="shared" si="3"/>
        <v>0</v>
      </c>
      <c r="F84" s="289">
        <f t="shared" si="3"/>
        <v>0</v>
      </c>
      <c r="G84" s="189"/>
      <c r="H84" s="289">
        <f t="shared" si="4"/>
        <v>0</v>
      </c>
      <c r="I84" s="289">
        <f t="shared" si="4"/>
        <v>0</v>
      </c>
      <c r="K84" s="289">
        <f t="shared" si="5"/>
        <v>0</v>
      </c>
      <c r="L84" s="289">
        <f t="shared" si="5"/>
        <v>0</v>
      </c>
      <c r="N84" s="289">
        <f t="shared" si="6"/>
        <v>0</v>
      </c>
      <c r="O84" s="289">
        <f t="shared" si="6"/>
        <v>0</v>
      </c>
      <c r="P84" s="292"/>
    </row>
    <row r="85" spans="2:16" x14ac:dyDescent="0.2">
      <c r="B85" s="365" t="s">
        <v>1411</v>
      </c>
      <c r="C85" s="231"/>
      <c r="D85" s="211">
        <v>120</v>
      </c>
      <c r="E85" s="289">
        <f t="shared" si="3"/>
        <v>0</v>
      </c>
      <c r="F85" s="289">
        <f t="shared" si="3"/>
        <v>0</v>
      </c>
      <c r="G85" s="189"/>
      <c r="H85" s="289">
        <f t="shared" si="4"/>
        <v>0</v>
      </c>
      <c r="I85" s="289">
        <f t="shared" si="4"/>
        <v>0</v>
      </c>
      <c r="K85" s="289">
        <f t="shared" si="5"/>
        <v>0</v>
      </c>
      <c r="L85" s="289">
        <f t="shared" si="5"/>
        <v>0</v>
      </c>
      <c r="N85" s="289">
        <f t="shared" si="6"/>
        <v>0</v>
      </c>
      <c r="O85" s="289">
        <f t="shared" si="6"/>
        <v>0</v>
      </c>
      <c r="P85" s="292"/>
    </row>
    <row r="86" spans="2:16" x14ac:dyDescent="0.2">
      <c r="B86" s="365" t="s">
        <v>380</v>
      </c>
      <c r="C86" s="231"/>
      <c r="D86" s="211">
        <v>121</v>
      </c>
      <c r="E86" s="289">
        <f t="shared" si="3"/>
        <v>0</v>
      </c>
      <c r="F86" s="289">
        <f t="shared" si="3"/>
        <v>0</v>
      </c>
      <c r="G86" s="189"/>
      <c r="H86" s="289">
        <f t="shared" si="4"/>
        <v>0</v>
      </c>
      <c r="I86" s="289">
        <f t="shared" si="4"/>
        <v>0</v>
      </c>
      <c r="K86" s="289">
        <f t="shared" si="5"/>
        <v>0</v>
      </c>
      <c r="L86" s="289">
        <f t="shared" si="5"/>
        <v>0</v>
      </c>
      <c r="N86" s="289">
        <f t="shared" si="6"/>
        <v>0</v>
      </c>
      <c r="O86" s="289">
        <f t="shared" si="6"/>
        <v>0</v>
      </c>
      <c r="P86" s="292"/>
    </row>
    <row r="87" spans="2:16" x14ac:dyDescent="0.2">
      <c r="B87" s="230" t="s">
        <v>1354</v>
      </c>
      <c r="C87" s="231"/>
      <c r="D87" s="211">
        <v>122</v>
      </c>
      <c r="E87" s="289">
        <f t="shared" si="3"/>
        <v>0</v>
      </c>
      <c r="F87" s="289">
        <f t="shared" si="3"/>
        <v>0</v>
      </c>
      <c r="G87" s="189"/>
      <c r="H87" s="289">
        <f t="shared" si="4"/>
        <v>0</v>
      </c>
      <c r="I87" s="289">
        <f t="shared" si="4"/>
        <v>0</v>
      </c>
      <c r="K87" s="289">
        <f t="shared" si="5"/>
        <v>0</v>
      </c>
      <c r="L87" s="289">
        <f t="shared" si="5"/>
        <v>0</v>
      </c>
      <c r="N87" s="289">
        <f t="shared" si="6"/>
        <v>0</v>
      </c>
      <c r="O87" s="289">
        <f t="shared" si="6"/>
        <v>0</v>
      </c>
      <c r="P87" s="292"/>
    </row>
    <row r="88" spans="2:16" x14ac:dyDescent="0.2">
      <c r="B88" s="230"/>
      <c r="C88" s="231" t="s">
        <v>1170</v>
      </c>
      <c r="D88" s="211">
        <v>123</v>
      </c>
      <c r="E88" s="289">
        <f t="shared" si="3"/>
        <v>0</v>
      </c>
      <c r="F88" s="289">
        <f t="shared" si="3"/>
        <v>0</v>
      </c>
      <c r="G88" s="189"/>
      <c r="H88" s="289">
        <f t="shared" si="4"/>
        <v>0</v>
      </c>
      <c r="I88" s="289">
        <f t="shared" si="4"/>
        <v>0</v>
      </c>
      <c r="K88" s="289">
        <f t="shared" si="5"/>
        <v>0</v>
      </c>
      <c r="L88" s="289">
        <f t="shared" si="5"/>
        <v>0</v>
      </c>
      <c r="N88" s="289">
        <f t="shared" si="6"/>
        <v>0</v>
      </c>
      <c r="O88" s="289">
        <f t="shared" si="6"/>
        <v>0</v>
      </c>
      <c r="P88" s="292"/>
    </row>
    <row r="89" spans="2:16" x14ac:dyDescent="0.2">
      <c r="B89" s="230"/>
      <c r="C89" s="231" t="s">
        <v>1482</v>
      </c>
      <c r="D89" s="211">
        <v>124</v>
      </c>
      <c r="E89" s="289">
        <f t="shared" si="3"/>
        <v>0</v>
      </c>
      <c r="F89" s="289">
        <f t="shared" si="3"/>
        <v>0</v>
      </c>
      <c r="G89" s="189"/>
      <c r="H89" s="289">
        <f t="shared" si="4"/>
        <v>0</v>
      </c>
      <c r="I89" s="289">
        <f t="shared" si="4"/>
        <v>0</v>
      </c>
      <c r="K89" s="289">
        <f t="shared" si="5"/>
        <v>0</v>
      </c>
      <c r="L89" s="289">
        <f t="shared" si="5"/>
        <v>0</v>
      </c>
      <c r="N89" s="289">
        <f t="shared" si="6"/>
        <v>0</v>
      </c>
      <c r="O89" s="289">
        <f t="shared" si="6"/>
        <v>0</v>
      </c>
      <c r="P89" s="292"/>
    </row>
    <row r="90" spans="2:16" x14ac:dyDescent="0.2">
      <c r="B90" s="230" t="s">
        <v>1171</v>
      </c>
      <c r="C90" s="231"/>
      <c r="D90" s="211">
        <v>125</v>
      </c>
      <c r="E90" s="289">
        <f t="shared" si="3"/>
        <v>0</v>
      </c>
      <c r="F90" s="289">
        <f t="shared" si="3"/>
        <v>0</v>
      </c>
      <c r="G90" s="189"/>
      <c r="H90" s="289">
        <f t="shared" si="4"/>
        <v>0</v>
      </c>
      <c r="I90" s="289">
        <f t="shared" si="4"/>
        <v>0</v>
      </c>
      <c r="K90" s="289">
        <f t="shared" si="5"/>
        <v>0</v>
      </c>
      <c r="L90" s="289">
        <f t="shared" si="5"/>
        <v>0</v>
      </c>
      <c r="N90" s="289">
        <f t="shared" si="6"/>
        <v>0</v>
      </c>
      <c r="O90" s="289">
        <f t="shared" si="6"/>
        <v>0</v>
      </c>
      <c r="P90" s="292"/>
    </row>
    <row r="91" spans="2:16" x14ac:dyDescent="0.2">
      <c r="B91" s="230" t="s">
        <v>779</v>
      </c>
      <c r="C91" s="231"/>
      <c r="D91" s="211">
        <v>126</v>
      </c>
      <c r="E91" s="289">
        <f t="shared" si="3"/>
        <v>0</v>
      </c>
      <c r="F91" s="289">
        <f t="shared" si="3"/>
        <v>0</v>
      </c>
      <c r="G91" s="189"/>
      <c r="H91" s="289">
        <f t="shared" si="4"/>
        <v>0</v>
      </c>
      <c r="I91" s="289">
        <f t="shared" si="4"/>
        <v>0</v>
      </c>
      <c r="K91" s="289">
        <f t="shared" si="5"/>
        <v>0</v>
      </c>
      <c r="L91" s="289">
        <f t="shared" si="5"/>
        <v>0</v>
      </c>
      <c r="N91" s="289">
        <f t="shared" si="6"/>
        <v>0</v>
      </c>
      <c r="O91" s="289">
        <f t="shared" si="6"/>
        <v>0</v>
      </c>
      <c r="P91" s="292"/>
    </row>
    <row r="92" spans="2:16" x14ac:dyDescent="0.2">
      <c r="B92" s="230"/>
      <c r="C92" s="231" t="s">
        <v>1266</v>
      </c>
      <c r="D92" s="211">
        <v>127</v>
      </c>
      <c r="E92" s="289">
        <f t="shared" si="3"/>
        <v>0</v>
      </c>
      <c r="F92" s="289">
        <f t="shared" si="3"/>
        <v>0</v>
      </c>
      <c r="G92" s="189"/>
      <c r="H92" s="289">
        <f t="shared" si="4"/>
        <v>0</v>
      </c>
      <c r="I92" s="289">
        <f t="shared" si="4"/>
        <v>0</v>
      </c>
      <c r="K92" s="289">
        <f t="shared" si="5"/>
        <v>0</v>
      </c>
      <c r="L92" s="289">
        <f t="shared" si="5"/>
        <v>0</v>
      </c>
      <c r="N92" s="289">
        <f t="shared" si="6"/>
        <v>0</v>
      </c>
      <c r="O92" s="289">
        <f t="shared" si="6"/>
        <v>0</v>
      </c>
      <c r="P92" s="292"/>
    </row>
    <row r="93" spans="2:16" x14ac:dyDescent="0.2">
      <c r="B93" s="230"/>
      <c r="C93" s="231" t="s">
        <v>1172</v>
      </c>
      <c r="D93" s="211">
        <v>128</v>
      </c>
      <c r="E93" s="289">
        <f t="shared" si="3"/>
        <v>0</v>
      </c>
      <c r="F93" s="289">
        <f t="shared" si="3"/>
        <v>0</v>
      </c>
      <c r="G93" s="189"/>
      <c r="H93" s="289">
        <f t="shared" si="4"/>
        <v>0</v>
      </c>
      <c r="I93" s="289">
        <f t="shared" si="4"/>
        <v>0</v>
      </c>
      <c r="K93" s="289">
        <f>SUM(K27,K60)</f>
        <v>0</v>
      </c>
      <c r="L93" s="289">
        <f>SUM(L27,L60)</f>
        <v>0</v>
      </c>
      <c r="N93" s="289">
        <f t="shared" si="6"/>
        <v>0</v>
      </c>
      <c r="O93" s="289">
        <f t="shared" si="6"/>
        <v>0</v>
      </c>
      <c r="P93" s="292"/>
    </row>
    <row r="94" spans="2:16" x14ac:dyDescent="0.2">
      <c r="B94" s="230" t="s">
        <v>252</v>
      </c>
      <c r="C94" s="231"/>
      <c r="D94" s="211">
        <v>129</v>
      </c>
      <c r="E94" s="289">
        <f t="shared" si="3"/>
        <v>0</v>
      </c>
      <c r="F94" s="289">
        <f t="shared" si="3"/>
        <v>0</v>
      </c>
      <c r="G94" s="189"/>
      <c r="H94" s="289">
        <f t="shared" si="4"/>
        <v>0</v>
      </c>
      <c r="I94" s="289">
        <f t="shared" si="4"/>
        <v>0</v>
      </c>
      <c r="K94" s="289">
        <f>SUM(K28,K61)</f>
        <v>0</v>
      </c>
      <c r="L94" s="289">
        <f>SUM(L28,L61)</f>
        <v>0</v>
      </c>
      <c r="N94" s="289">
        <f t="shared" si="6"/>
        <v>0</v>
      </c>
      <c r="O94" s="289">
        <f t="shared" si="6"/>
        <v>0</v>
      </c>
      <c r="P94" s="292"/>
    </row>
    <row r="95" spans="2:16" x14ac:dyDescent="0.2">
      <c r="B95" s="230" t="s">
        <v>1083</v>
      </c>
      <c r="C95" s="231"/>
      <c r="D95" s="211">
        <v>130</v>
      </c>
      <c r="E95" s="289">
        <f t="shared" si="3"/>
        <v>0</v>
      </c>
      <c r="F95" s="289">
        <f t="shared" si="3"/>
        <v>0</v>
      </c>
      <c r="G95" s="189"/>
      <c r="H95" s="289">
        <f t="shared" si="4"/>
        <v>0</v>
      </c>
      <c r="I95" s="289">
        <f t="shared" si="4"/>
        <v>0</v>
      </c>
      <c r="K95" s="289">
        <f t="shared" si="5"/>
        <v>0</v>
      </c>
      <c r="L95" s="289">
        <f t="shared" si="5"/>
        <v>0</v>
      </c>
      <c r="N95" s="289">
        <f t="shared" si="6"/>
        <v>0</v>
      </c>
      <c r="O95" s="289">
        <f t="shared" si="6"/>
        <v>0</v>
      </c>
      <c r="P95" s="292"/>
    </row>
    <row r="96" spans="2:16" x14ac:dyDescent="0.2">
      <c r="B96" s="230" t="s">
        <v>1371</v>
      </c>
      <c r="C96" s="231"/>
      <c r="D96" s="211">
        <v>131</v>
      </c>
      <c r="E96" s="289">
        <f t="shared" si="3"/>
        <v>0</v>
      </c>
      <c r="F96" s="289">
        <f t="shared" si="3"/>
        <v>0</v>
      </c>
      <c r="G96" s="189"/>
      <c r="H96" s="289">
        <f t="shared" si="4"/>
        <v>0</v>
      </c>
      <c r="I96" s="289">
        <f t="shared" si="4"/>
        <v>0</v>
      </c>
      <c r="K96" s="289">
        <f t="shared" si="5"/>
        <v>0</v>
      </c>
      <c r="L96" s="289">
        <f t="shared" si="5"/>
        <v>0</v>
      </c>
      <c r="N96" s="289">
        <f t="shared" si="6"/>
        <v>0</v>
      </c>
      <c r="O96" s="289">
        <f t="shared" si="6"/>
        <v>0</v>
      </c>
      <c r="P96" s="292"/>
    </row>
    <row r="97" spans="2:16" x14ac:dyDescent="0.2">
      <c r="B97" s="230" t="s">
        <v>1173</v>
      </c>
      <c r="C97" s="231"/>
      <c r="D97" s="211">
        <v>132</v>
      </c>
      <c r="E97" s="289">
        <f t="shared" si="3"/>
        <v>0</v>
      </c>
      <c r="F97" s="289">
        <f t="shared" si="3"/>
        <v>0</v>
      </c>
      <c r="G97" s="189"/>
      <c r="H97" s="289">
        <f t="shared" si="4"/>
        <v>0</v>
      </c>
      <c r="I97" s="289">
        <f t="shared" si="4"/>
        <v>0</v>
      </c>
      <c r="K97" s="289">
        <f t="shared" si="5"/>
        <v>0</v>
      </c>
      <c r="L97" s="289">
        <f t="shared" si="5"/>
        <v>0</v>
      </c>
      <c r="N97" s="289">
        <f t="shared" si="6"/>
        <v>0</v>
      </c>
      <c r="O97" s="289">
        <f t="shared" si="6"/>
        <v>0</v>
      </c>
      <c r="P97" s="292"/>
    </row>
    <row r="98" spans="2:16" x14ac:dyDescent="0.2">
      <c r="B98" s="230" t="s">
        <v>1217</v>
      </c>
      <c r="C98" s="231"/>
      <c r="D98" s="211">
        <v>133</v>
      </c>
      <c r="E98" s="289">
        <f t="shared" si="3"/>
        <v>0</v>
      </c>
      <c r="F98" s="289">
        <f t="shared" si="3"/>
        <v>0</v>
      </c>
      <c r="G98" s="189"/>
      <c r="H98" s="289">
        <f t="shared" si="4"/>
        <v>0</v>
      </c>
      <c r="I98" s="289">
        <f t="shared" si="4"/>
        <v>0</v>
      </c>
      <c r="K98" s="289">
        <f t="shared" si="5"/>
        <v>0</v>
      </c>
      <c r="L98" s="289">
        <f t="shared" si="5"/>
        <v>0</v>
      </c>
      <c r="N98" s="289">
        <f t="shared" si="6"/>
        <v>0</v>
      </c>
      <c r="O98" s="289">
        <f t="shared" si="6"/>
        <v>0</v>
      </c>
      <c r="P98" s="292"/>
    </row>
    <row r="99" spans="2:16" x14ac:dyDescent="0.2">
      <c r="B99" s="232" t="s">
        <v>310</v>
      </c>
      <c r="C99" s="356"/>
      <c r="D99" s="234">
        <v>139</v>
      </c>
      <c r="E99" s="289">
        <f t="shared" si="3"/>
        <v>0</v>
      </c>
      <c r="F99" s="289">
        <f t="shared" si="3"/>
        <v>0</v>
      </c>
      <c r="G99" s="189"/>
      <c r="H99" s="289">
        <f t="shared" si="4"/>
        <v>0</v>
      </c>
      <c r="I99" s="289">
        <f t="shared" si="4"/>
        <v>0</v>
      </c>
      <c r="K99" s="289">
        <f t="shared" si="5"/>
        <v>0</v>
      </c>
      <c r="L99" s="289">
        <f t="shared" si="5"/>
        <v>0</v>
      </c>
      <c r="N99" s="289">
        <f t="shared" si="6"/>
        <v>0</v>
      </c>
      <c r="O99" s="289">
        <f t="shared" si="6"/>
        <v>0</v>
      </c>
      <c r="P99" s="292"/>
    </row>
    <row r="100" spans="2:16" x14ac:dyDescent="0.2">
      <c r="B100" s="230" t="s">
        <v>1410</v>
      </c>
      <c r="C100" s="231"/>
      <c r="D100" s="211">
        <v>141</v>
      </c>
      <c r="E100" s="289">
        <f t="shared" si="3"/>
        <v>0</v>
      </c>
      <c r="F100" s="289">
        <f t="shared" si="3"/>
        <v>0</v>
      </c>
      <c r="G100" s="189"/>
      <c r="H100" s="289">
        <f t="shared" si="4"/>
        <v>0</v>
      </c>
      <c r="I100" s="289">
        <f t="shared" si="4"/>
        <v>0</v>
      </c>
      <c r="K100" s="289">
        <f t="shared" si="5"/>
        <v>0</v>
      </c>
      <c r="L100" s="289">
        <f t="shared" si="5"/>
        <v>0</v>
      </c>
      <c r="N100" s="289">
        <f t="shared" si="6"/>
        <v>0</v>
      </c>
      <c r="O100" s="289">
        <f t="shared" si="6"/>
        <v>0</v>
      </c>
      <c r="P100" s="292"/>
    </row>
    <row r="101" spans="2:16" x14ac:dyDescent="0.2">
      <c r="B101" s="230" t="s">
        <v>1409</v>
      </c>
      <c r="C101" s="231"/>
      <c r="D101" s="211">
        <v>142</v>
      </c>
      <c r="E101" s="289">
        <f t="shared" si="3"/>
        <v>0</v>
      </c>
      <c r="F101" s="289">
        <f t="shared" si="3"/>
        <v>0</v>
      </c>
      <c r="G101" s="189"/>
      <c r="H101" s="289">
        <f t="shared" si="4"/>
        <v>0</v>
      </c>
      <c r="I101" s="289">
        <f t="shared" si="4"/>
        <v>0</v>
      </c>
      <c r="K101" s="289">
        <f t="shared" si="5"/>
        <v>0</v>
      </c>
      <c r="L101" s="289">
        <f t="shared" si="5"/>
        <v>0</v>
      </c>
      <c r="N101" s="289">
        <f t="shared" si="6"/>
        <v>0</v>
      </c>
      <c r="O101" s="289">
        <f t="shared" si="6"/>
        <v>0</v>
      </c>
      <c r="P101" s="292"/>
    </row>
    <row r="102" spans="2:16" x14ac:dyDescent="0.2">
      <c r="B102" s="230" t="s">
        <v>727</v>
      </c>
      <c r="C102" s="231"/>
      <c r="D102" s="211">
        <v>143</v>
      </c>
      <c r="E102" s="289">
        <f t="shared" si="3"/>
        <v>0</v>
      </c>
      <c r="F102" s="289">
        <f t="shared" si="3"/>
        <v>0</v>
      </c>
      <c r="G102" s="189"/>
      <c r="H102" s="289">
        <f t="shared" si="4"/>
        <v>0</v>
      </c>
      <c r="I102" s="289">
        <f t="shared" si="4"/>
        <v>0</v>
      </c>
      <c r="K102" s="289">
        <f t="shared" si="5"/>
        <v>0</v>
      </c>
      <c r="L102" s="289">
        <f t="shared" si="5"/>
        <v>0</v>
      </c>
      <c r="N102" s="289">
        <f t="shared" si="6"/>
        <v>0</v>
      </c>
      <c r="O102" s="289">
        <f t="shared" si="6"/>
        <v>0</v>
      </c>
      <c r="P102" s="292"/>
    </row>
    <row r="103" spans="2:16" x14ac:dyDescent="0.2">
      <c r="B103" s="230" t="s">
        <v>1355</v>
      </c>
      <c r="C103" s="231"/>
      <c r="D103" s="211">
        <v>144</v>
      </c>
      <c r="E103" s="289">
        <f t="shared" si="3"/>
        <v>0</v>
      </c>
      <c r="F103" s="289">
        <f t="shared" si="3"/>
        <v>0</v>
      </c>
      <c r="G103" s="189"/>
      <c r="H103" s="289">
        <f t="shared" si="4"/>
        <v>0</v>
      </c>
      <c r="I103" s="289">
        <f t="shared" si="4"/>
        <v>0</v>
      </c>
      <c r="K103" s="289">
        <f t="shared" si="5"/>
        <v>0</v>
      </c>
      <c r="L103" s="289">
        <f t="shared" si="5"/>
        <v>0</v>
      </c>
      <c r="N103" s="289">
        <f t="shared" si="6"/>
        <v>0</v>
      </c>
      <c r="O103" s="289">
        <f t="shared" si="6"/>
        <v>0</v>
      </c>
      <c r="P103" s="292"/>
    </row>
    <row r="104" spans="2:16" x14ac:dyDescent="0.2">
      <c r="B104" s="366" t="s">
        <v>1386</v>
      </c>
      <c r="C104" s="231"/>
      <c r="D104" s="211">
        <v>145</v>
      </c>
      <c r="E104" s="289">
        <f t="shared" si="3"/>
        <v>0</v>
      </c>
      <c r="F104" s="289">
        <f t="shared" si="3"/>
        <v>0</v>
      </c>
      <c r="G104" s="189"/>
      <c r="H104" s="289">
        <f t="shared" si="4"/>
        <v>0</v>
      </c>
      <c r="I104" s="289">
        <f t="shared" si="4"/>
        <v>0</v>
      </c>
      <c r="K104" s="289">
        <f t="shared" si="5"/>
        <v>0</v>
      </c>
      <c r="L104" s="289">
        <f t="shared" si="5"/>
        <v>0</v>
      </c>
      <c r="N104" s="289">
        <f t="shared" si="6"/>
        <v>0</v>
      </c>
      <c r="O104" s="289">
        <f t="shared" si="6"/>
        <v>0</v>
      </c>
      <c r="P104" s="292"/>
    </row>
    <row r="105" spans="2:16" x14ac:dyDescent="0.2">
      <c r="B105" s="232" t="s">
        <v>311</v>
      </c>
      <c r="C105" s="356"/>
      <c r="D105" s="234">
        <v>149</v>
      </c>
      <c r="E105" s="107">
        <f t="shared" si="3"/>
        <v>0</v>
      </c>
      <c r="F105" s="107">
        <f t="shared" si="3"/>
        <v>0</v>
      </c>
      <c r="G105" s="189"/>
      <c r="H105" s="107">
        <f t="shared" si="4"/>
        <v>0</v>
      </c>
      <c r="I105" s="107">
        <f t="shared" si="4"/>
        <v>0</v>
      </c>
      <c r="K105" s="107">
        <f t="shared" si="5"/>
        <v>0</v>
      </c>
      <c r="L105" s="107">
        <f t="shared" si="5"/>
        <v>0</v>
      </c>
      <c r="N105" s="107">
        <f t="shared" si="6"/>
        <v>0</v>
      </c>
      <c r="O105" s="107">
        <f t="shared" si="6"/>
        <v>0</v>
      </c>
      <c r="P105" s="292"/>
    </row>
    <row r="106" spans="2:16" x14ac:dyDescent="0.2">
      <c r="B106" s="232" t="s">
        <v>783</v>
      </c>
      <c r="C106" s="356"/>
      <c r="D106" s="234">
        <v>159</v>
      </c>
      <c r="E106" s="107">
        <f t="shared" si="3"/>
        <v>0</v>
      </c>
      <c r="F106" s="107">
        <f t="shared" si="3"/>
        <v>0</v>
      </c>
      <c r="G106" s="206"/>
      <c r="H106" s="107">
        <f t="shared" si="4"/>
        <v>0</v>
      </c>
      <c r="I106" s="107">
        <f t="shared" si="4"/>
        <v>0</v>
      </c>
      <c r="J106" s="206"/>
      <c r="K106" s="107">
        <f t="shared" si="5"/>
        <v>0</v>
      </c>
      <c r="L106" s="107">
        <f t="shared" si="5"/>
        <v>0</v>
      </c>
      <c r="M106" s="206"/>
      <c r="N106" s="107">
        <f>N40+N73</f>
        <v>0</v>
      </c>
      <c r="O106" s="107">
        <f>O40+O73</f>
        <v>0</v>
      </c>
      <c r="P106" s="292"/>
    </row>
  </sheetData>
  <sheetProtection password="E47D" sheet="1" objects="1" scenarios="1"/>
  <mergeCells count="2">
    <mergeCell ref="P5:P7"/>
    <mergeCell ref="D5:D7"/>
  </mergeCells>
  <phoneticPr fontId="2" type="noConversion"/>
  <pageMargins left="0.25" right="0.25" top="0.25" bottom="0.75" header="0.5" footer="0.5"/>
  <pageSetup paperSize="9" scale="85" fitToHeight="3" orientation="landscape" r:id="rId1"/>
  <headerFooter alignWithMargins="0">
    <oddFooter>&amp;L&amp;A&amp;R&amp;P of &amp;N</oddFooter>
  </headerFooter>
  <rowBreaks count="2" manualBreakCount="2">
    <brk id="40" max="12" man="1"/>
    <brk id="73" max="1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showGridLines="0" zoomScale="80" zoomScaleNormal="100" workbookViewId="0">
      <selection activeCell="M33" sqref="M33"/>
    </sheetView>
  </sheetViews>
  <sheetFormatPr defaultRowHeight="12.75" x14ac:dyDescent="0.2"/>
  <cols>
    <col min="1" max="1" width="2.42578125" customWidth="1"/>
    <col min="2" max="2" width="13.140625" customWidth="1"/>
    <col min="3" max="3" width="11.42578125" customWidth="1"/>
    <col min="4" max="4" width="14" customWidth="1"/>
    <col min="5" max="5" width="33.28515625" customWidth="1"/>
    <col min="6" max="6" width="5.28515625" customWidth="1"/>
    <col min="7" max="7" width="10.140625" customWidth="1"/>
    <col min="8" max="8" width="19.140625" customWidth="1"/>
    <col min="9" max="9" width="17.140625" customWidth="1"/>
  </cols>
  <sheetData>
    <row r="1" spans="1:21" ht="15.75" x14ac:dyDescent="0.25">
      <c r="A1" s="43" t="str">
        <f ca="1">RIGHT(CELL("filename",A2),LEN(CELL("filename",A2))-FIND("]",CELL("filename",A2)))</f>
        <v>Form 102</v>
      </c>
      <c r="B1" s="184" t="s">
        <v>1125</v>
      </c>
      <c r="C1" s="187"/>
      <c r="D1" s="186"/>
      <c r="E1" s="186"/>
      <c r="F1" s="186"/>
      <c r="G1" s="187"/>
      <c r="H1" s="279"/>
      <c r="I1" s="279"/>
      <c r="J1" s="279"/>
      <c r="K1" s="279"/>
      <c r="L1" s="191"/>
      <c r="M1" s="189"/>
      <c r="N1" s="279"/>
      <c r="O1" s="279"/>
      <c r="P1" s="279"/>
      <c r="Q1" s="191"/>
      <c r="R1" s="189"/>
      <c r="S1" s="279"/>
      <c r="T1" s="279"/>
      <c r="U1" s="279"/>
    </row>
    <row r="2" spans="1:21" ht="15.75" x14ac:dyDescent="0.25">
      <c r="A2" s="190"/>
      <c r="B2" s="190" t="str">
        <f>"Company: " &amp;CVR!G10</f>
        <v xml:space="preserve">Company: </v>
      </c>
      <c r="C2" s="190"/>
      <c r="D2" s="192"/>
      <c r="E2" s="192"/>
      <c r="F2" s="192"/>
      <c r="G2" s="193"/>
      <c r="H2" s="279"/>
      <c r="I2" s="279"/>
      <c r="J2" s="279"/>
      <c r="K2" s="279"/>
      <c r="L2" s="191"/>
      <c r="M2" s="189"/>
      <c r="N2" s="279"/>
      <c r="O2" s="279"/>
      <c r="P2" s="279"/>
      <c r="Q2" s="191"/>
      <c r="R2" s="189"/>
      <c r="S2" s="279"/>
      <c r="T2" s="279"/>
      <c r="U2" s="279"/>
    </row>
    <row r="3" spans="1:21" x14ac:dyDescent="0.2">
      <c r="A3" s="190"/>
      <c r="B3" s="190" t="str">
        <f>"Reporting Period: "&amp;CVR!G12&amp;", "&amp;CVR!G13</f>
        <v xml:space="preserve">Reporting Period: , </v>
      </c>
      <c r="C3" s="195"/>
      <c r="D3" s="238"/>
      <c r="E3" s="238"/>
      <c r="F3" s="238"/>
      <c r="G3" s="195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</row>
    <row r="4" spans="1:21" s="882" customFormat="1" x14ac:dyDescent="0.2">
      <c r="A4" s="190"/>
      <c r="B4" s="190"/>
      <c r="C4" s="285"/>
      <c r="D4" s="287"/>
      <c r="E4" s="287"/>
      <c r="F4" s="287"/>
      <c r="G4" s="285"/>
      <c r="H4" s="700"/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700"/>
      <c r="T4" s="700"/>
      <c r="U4" s="700"/>
    </row>
    <row r="5" spans="1:21" ht="27.75" customHeight="1" x14ac:dyDescent="0.2">
      <c r="B5" s="19"/>
      <c r="F5" s="925" t="s">
        <v>1194</v>
      </c>
      <c r="G5" s="925" t="s">
        <v>1394</v>
      </c>
    </row>
    <row r="6" spans="1:21" s="9" customFormat="1" ht="15" customHeight="1" x14ac:dyDescent="0.2">
      <c r="B6" s="606" t="s">
        <v>1151</v>
      </c>
      <c r="F6" s="926"/>
      <c r="G6" s="926"/>
    </row>
    <row r="7" spans="1:21" x14ac:dyDescent="0.2">
      <c r="B7" s="660" t="s">
        <v>661</v>
      </c>
      <c r="C7" s="660"/>
      <c r="D7" s="661">
        <v>5.0000000000000001E-3</v>
      </c>
      <c r="E7" s="662"/>
      <c r="F7" s="662"/>
      <c r="G7" s="663"/>
    </row>
    <row r="8" spans="1:21" x14ac:dyDescent="0.2">
      <c r="A8" s="664"/>
      <c r="B8" s="665" t="s">
        <v>673</v>
      </c>
      <c r="C8" s="666"/>
      <c r="D8" s="666"/>
      <c r="E8" s="666"/>
      <c r="F8" s="9"/>
      <c r="G8" s="9"/>
      <c r="H8" t="s">
        <v>1181</v>
      </c>
    </row>
    <row r="9" spans="1:21" x14ac:dyDescent="0.2">
      <c r="B9" s="667" t="s">
        <v>674</v>
      </c>
      <c r="C9" s="668"/>
      <c r="D9" s="668"/>
      <c r="E9" s="669"/>
      <c r="F9" s="670">
        <v>11</v>
      </c>
      <c r="G9" s="671"/>
    </row>
    <row r="10" spans="1:21" x14ac:dyDescent="0.2">
      <c r="B10" s="64" t="s">
        <v>675</v>
      </c>
      <c r="C10" s="70"/>
      <c r="D10" s="70"/>
      <c r="E10" s="68"/>
      <c r="F10" s="672">
        <v>12</v>
      </c>
      <c r="G10" s="673"/>
    </row>
    <row r="11" spans="1:21" x14ac:dyDescent="0.2">
      <c r="B11" s="674" t="s">
        <v>676</v>
      </c>
      <c r="C11" s="70"/>
      <c r="D11" s="70"/>
      <c r="E11" s="68"/>
      <c r="F11" s="672">
        <v>13</v>
      </c>
      <c r="G11" s="675">
        <f>G9-G10</f>
        <v>0</v>
      </c>
    </row>
    <row r="12" spans="1:21" x14ac:dyDescent="0.2">
      <c r="B12" s="676" t="s">
        <v>677</v>
      </c>
      <c r="C12" s="677"/>
      <c r="D12" s="677"/>
      <c r="E12" s="678"/>
      <c r="F12" s="679">
        <v>19</v>
      </c>
      <c r="G12" s="680">
        <f>G11*0.005</f>
        <v>0</v>
      </c>
    </row>
    <row r="13" spans="1:21" x14ac:dyDescent="0.2">
      <c r="A13" s="664"/>
      <c r="B13" s="681"/>
      <c r="C13" s="682"/>
      <c r="D13" s="682"/>
      <c r="E13" s="682"/>
      <c r="F13" s="683"/>
      <c r="G13" s="684"/>
    </row>
    <row r="14" spans="1:21" x14ac:dyDescent="0.2">
      <c r="A14" s="664"/>
      <c r="B14" s="665" t="s">
        <v>678</v>
      </c>
      <c r="C14" s="9"/>
      <c r="D14" s="9"/>
      <c r="E14" s="9"/>
      <c r="F14" s="55"/>
      <c r="G14" s="9"/>
    </row>
    <row r="15" spans="1:21" x14ac:dyDescent="0.2">
      <c r="A15" s="664"/>
      <c r="B15" s="685" t="s">
        <v>679</v>
      </c>
      <c r="C15" s="668"/>
      <c r="D15" s="668"/>
      <c r="E15" s="669"/>
      <c r="F15" s="670">
        <v>21</v>
      </c>
      <c r="G15" s="671"/>
    </row>
    <row r="16" spans="1:21" x14ac:dyDescent="0.2">
      <c r="A16" s="664"/>
      <c r="B16" s="64" t="s">
        <v>680</v>
      </c>
      <c r="C16" s="70"/>
      <c r="D16" s="70"/>
      <c r="E16" s="68"/>
      <c r="F16" s="672">
        <v>22</v>
      </c>
      <c r="G16" s="673"/>
    </row>
    <row r="17" spans="1:7" x14ac:dyDescent="0.2">
      <c r="A17" s="664"/>
      <c r="B17" s="674" t="s">
        <v>681</v>
      </c>
      <c r="C17" s="70"/>
      <c r="D17" s="70"/>
      <c r="E17" s="68"/>
      <c r="F17" s="672">
        <v>23</v>
      </c>
      <c r="G17" s="656">
        <f>G15-G16</f>
        <v>0</v>
      </c>
    </row>
    <row r="18" spans="1:7" x14ac:dyDescent="0.2">
      <c r="A18" s="664"/>
      <c r="B18" s="686" t="s">
        <v>682</v>
      </c>
      <c r="C18" s="677"/>
      <c r="D18" s="677"/>
      <c r="E18" s="678"/>
      <c r="F18" s="679">
        <v>29</v>
      </c>
      <c r="G18" s="687">
        <f>G17 *0.005</f>
        <v>0</v>
      </c>
    </row>
    <row r="19" spans="1:7" x14ac:dyDescent="0.2">
      <c r="B19" s="688"/>
      <c r="C19" s="682"/>
      <c r="D19" s="682"/>
      <c r="E19" s="682"/>
      <c r="F19" s="683"/>
      <c r="G19" s="689"/>
    </row>
    <row r="20" spans="1:7" x14ac:dyDescent="0.2">
      <c r="B20" s="591" t="s">
        <v>683</v>
      </c>
      <c r="C20" s="9"/>
      <c r="D20" s="9"/>
      <c r="E20" s="9"/>
      <c r="F20" s="55"/>
      <c r="G20" s="690"/>
    </row>
    <row r="21" spans="1:7" x14ac:dyDescent="0.2">
      <c r="B21" s="691" t="s">
        <v>684</v>
      </c>
      <c r="C21" s="692"/>
      <c r="D21" s="692"/>
      <c r="E21" s="693"/>
      <c r="F21" s="694">
        <v>39</v>
      </c>
      <c r="G21" s="695">
        <f>'Form 101'!G11</f>
        <v>0</v>
      </c>
    </row>
    <row r="22" spans="1:7" x14ac:dyDescent="0.2">
      <c r="B22" s="696" t="s">
        <v>685</v>
      </c>
      <c r="C22" s="697"/>
      <c r="D22" s="697"/>
      <c r="E22" s="89"/>
      <c r="F22" s="698">
        <v>49</v>
      </c>
      <c r="G22" s="699">
        <f>G12-G18-G21</f>
        <v>0</v>
      </c>
    </row>
    <row r="23" spans="1:7" x14ac:dyDescent="0.2">
      <c r="B23" s="659"/>
      <c r="G23" s="653"/>
    </row>
    <row r="24" spans="1:7" x14ac:dyDescent="0.2">
      <c r="B24" s="659"/>
      <c r="G24" s="653"/>
    </row>
    <row r="25" spans="1:7" x14ac:dyDescent="0.2">
      <c r="B25" s="659"/>
      <c r="G25" s="653"/>
    </row>
    <row r="26" spans="1:7" x14ac:dyDescent="0.2">
      <c r="B26" s="659"/>
      <c r="G26" s="653"/>
    </row>
    <row r="27" spans="1:7" x14ac:dyDescent="0.2">
      <c r="G27" s="653"/>
    </row>
  </sheetData>
  <sheetProtection password="E47D" sheet="1" objects="1" scenarios="1"/>
  <mergeCells count="2">
    <mergeCell ref="F5:F6"/>
    <mergeCell ref="G5:G6"/>
  </mergeCells>
  <phoneticPr fontId="2" type="noConversion"/>
  <pageMargins left="0.75" right="0.75" top="1" bottom="1" header="0.5" footer="0.5"/>
  <pageSetup paperSize="9" scale="96" orientation="landscape" r:id="rId1"/>
  <headerFooter alignWithMargins="0">
    <oddFooter>&amp;L&amp;A&amp;RPage &amp;P of &amp;N</oddFooter>
  </headerFooter>
  <colBreaks count="1" manualBreakCount="1">
    <brk id="7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J247"/>
  <sheetViews>
    <sheetView showGridLines="0" zoomScale="85" zoomScaleNormal="85" zoomScaleSheetLayoutView="75" workbookViewId="0">
      <pane ySplit="4" topLeftCell="A191" activePane="bottomLeft" state="frozen"/>
      <selection pane="bottomLeft" activeCell="H9" sqref="H9"/>
    </sheetView>
  </sheetViews>
  <sheetFormatPr defaultRowHeight="12.75" x14ac:dyDescent="0.2"/>
  <cols>
    <col min="1" max="1" width="2.5703125" customWidth="1"/>
    <col min="2" max="2" width="7.85546875" style="109" customWidth="1"/>
    <col min="3" max="3" width="44.85546875" style="60" customWidth="1"/>
    <col min="4" max="6" width="14.28515625" style="130" customWidth="1"/>
    <col min="7" max="7" width="14.28515625" style="60" customWidth="1"/>
    <col min="8" max="8" width="52" customWidth="1"/>
    <col min="9" max="9" width="9.140625" style="60"/>
    <col min="10" max="10" width="2.5703125" customWidth="1"/>
    <col min="11" max="16384" width="9.140625" style="67"/>
  </cols>
  <sheetData>
    <row r="1" spans="1:10" s="133" customFormat="1" x14ac:dyDescent="0.2">
      <c r="A1" s="51"/>
      <c r="B1" s="126"/>
      <c r="C1" s="883"/>
      <c r="D1" s="892"/>
      <c r="E1" s="892"/>
      <c r="F1" s="876"/>
      <c r="G1" s="875"/>
      <c r="H1" s="51"/>
      <c r="I1" s="127"/>
      <c r="J1" s="51"/>
    </row>
    <row r="2" spans="1:10" s="134" customFormat="1" x14ac:dyDescent="0.2">
      <c r="A2" s="50"/>
      <c r="B2" s="128" t="s">
        <v>1345</v>
      </c>
      <c r="C2" s="884"/>
      <c r="D2" s="129"/>
      <c r="E2" s="129"/>
      <c r="F2" s="129"/>
      <c r="G2" s="128"/>
      <c r="H2" s="50"/>
      <c r="I2" s="136" t="str">
        <f xml:space="preserve"> "Cross Check Fail Rate = " &amp; COUNTIF($G$5:$G$236,"FAIL") &amp; " / " &amp; I236</f>
        <v>Cross Check Fail Rate = 0 / 234</v>
      </c>
      <c r="J2" s="50"/>
    </row>
    <row r="3" spans="1:10" s="133" customFormat="1" x14ac:dyDescent="0.2">
      <c r="A3" s="51"/>
      <c r="B3" s="126"/>
      <c r="C3" s="883"/>
      <c r="D3" s="892"/>
      <c r="E3" s="892"/>
      <c r="F3" s="876"/>
      <c r="G3" s="880"/>
      <c r="H3" s="51"/>
      <c r="I3" s="127"/>
      <c r="J3" s="51"/>
    </row>
    <row r="4" spans="1:10" s="135" customFormat="1" x14ac:dyDescent="0.2">
      <c r="A4" s="125"/>
      <c r="B4" s="131" t="s">
        <v>1235</v>
      </c>
      <c r="C4" s="885" t="s">
        <v>771</v>
      </c>
      <c r="D4" s="894" t="s">
        <v>765</v>
      </c>
      <c r="E4" s="894" t="s">
        <v>766</v>
      </c>
      <c r="F4" s="879" t="s">
        <v>767</v>
      </c>
      <c r="G4" s="878" t="s">
        <v>764</v>
      </c>
      <c r="H4" s="132" t="s">
        <v>768</v>
      </c>
      <c r="I4" s="132" t="s">
        <v>1066</v>
      </c>
      <c r="J4" s="125"/>
    </row>
    <row r="5" spans="1:10" s="135" customFormat="1" x14ac:dyDescent="0.2">
      <c r="A5" s="125"/>
      <c r="B5" s="1055">
        <v>11</v>
      </c>
      <c r="C5" s="886" t="s">
        <v>43</v>
      </c>
      <c r="D5" s="575">
        <f>'Form 11'!E31</f>
        <v>0</v>
      </c>
      <c r="E5" s="575">
        <f>'Form 21'!E50</f>
        <v>0</v>
      </c>
      <c r="F5" s="170">
        <f>IF(OR(D5="",E5=""),"",D5-E5)</f>
        <v>0</v>
      </c>
      <c r="G5" s="171" t="str">
        <f>IF(F5="","",IF(F5&lt;1,IF(F5&lt;0,"FAIL","PASS"),"FAIL"))</f>
        <v>PASS</v>
      </c>
      <c r="H5" s="169" t="s">
        <v>45</v>
      </c>
      <c r="I5" s="169">
        <v>1</v>
      </c>
      <c r="J5" s="125"/>
    </row>
    <row r="6" spans="1:10" s="135" customFormat="1" x14ac:dyDescent="0.2">
      <c r="A6" s="125"/>
      <c r="B6" s="1056"/>
      <c r="C6" s="886" t="s">
        <v>833</v>
      </c>
      <c r="D6" s="575">
        <f>'Form 11'!H31+'Form 11'!K31</f>
        <v>0</v>
      </c>
      <c r="E6" s="575">
        <f>'Form 21'!I50</f>
        <v>0</v>
      </c>
      <c r="F6" s="170">
        <f>IF(OR(D6="",E6=""),"",D6-E6)</f>
        <v>0</v>
      </c>
      <c r="G6" s="171" t="str">
        <f t="shared" ref="G6:G69" si="0">IF(F6="","",IF(F6&lt;1,IF(F6&lt;0,"FAIL","PASS"),"FAIL"))</f>
        <v>PASS</v>
      </c>
      <c r="H6" s="169" t="s">
        <v>832</v>
      </c>
      <c r="I6" s="169">
        <v>2</v>
      </c>
      <c r="J6" s="125"/>
    </row>
    <row r="7" spans="1:10" s="135" customFormat="1" x14ac:dyDescent="0.2">
      <c r="A7" s="125"/>
      <c r="B7" s="1056"/>
      <c r="C7" s="886" t="s">
        <v>232</v>
      </c>
      <c r="D7" s="575">
        <f>'Form 11'!N60</f>
        <v>0</v>
      </c>
      <c r="E7" s="575">
        <f>'Form 12'!N19</f>
        <v>0</v>
      </c>
      <c r="F7" s="170">
        <f t="shared" ref="F7:F69" si="1">IF(OR(D7="",E7=""),"",D7-E7)</f>
        <v>0</v>
      </c>
      <c r="G7" s="171" t="str">
        <f t="shared" si="0"/>
        <v>PASS</v>
      </c>
      <c r="H7" s="169" t="s">
        <v>44</v>
      </c>
      <c r="I7" s="169">
        <v>3</v>
      </c>
      <c r="J7" s="125"/>
    </row>
    <row r="8" spans="1:10" s="135" customFormat="1" x14ac:dyDescent="0.2">
      <c r="A8" s="125"/>
      <c r="B8" s="1056"/>
      <c r="C8" s="886" t="s">
        <v>212</v>
      </c>
      <c r="D8" s="575">
        <f>'Form 11'!E94</f>
        <v>0</v>
      </c>
      <c r="E8" s="575">
        <f>'Form 12'!E106</f>
        <v>0</v>
      </c>
      <c r="F8" s="170">
        <f t="shared" si="1"/>
        <v>0</v>
      </c>
      <c r="G8" s="171" t="str">
        <f t="shared" si="0"/>
        <v>PASS</v>
      </c>
      <c r="H8" s="169" t="s">
        <v>217</v>
      </c>
      <c r="I8" s="169">
        <v>4</v>
      </c>
      <c r="J8" s="125"/>
    </row>
    <row r="9" spans="1:10" s="135" customFormat="1" x14ac:dyDescent="0.2">
      <c r="A9" s="125"/>
      <c r="B9" s="1056"/>
      <c r="C9" s="886" t="s">
        <v>213</v>
      </c>
      <c r="D9" s="575">
        <f>'Form 11'!H94</f>
        <v>0</v>
      </c>
      <c r="E9" s="575">
        <f>'Form 12'!H106</f>
        <v>0</v>
      </c>
      <c r="F9" s="170">
        <f t="shared" si="1"/>
        <v>0</v>
      </c>
      <c r="G9" s="171" t="str">
        <f t="shared" si="0"/>
        <v>PASS</v>
      </c>
      <c r="H9" s="169" t="s">
        <v>216</v>
      </c>
      <c r="I9" s="169">
        <v>5</v>
      </c>
      <c r="J9" s="125"/>
    </row>
    <row r="10" spans="1:10" s="135" customFormat="1" x14ac:dyDescent="0.2">
      <c r="A10" s="125"/>
      <c r="B10" s="1056"/>
      <c r="C10" s="886" t="s">
        <v>214</v>
      </c>
      <c r="D10" s="575">
        <f>'Form 11'!K94</f>
        <v>0</v>
      </c>
      <c r="E10" s="575">
        <f>'Form 12'!K106</f>
        <v>0</v>
      </c>
      <c r="F10" s="170">
        <f t="shared" si="1"/>
        <v>0</v>
      </c>
      <c r="G10" s="171" t="str">
        <f t="shared" si="0"/>
        <v>PASS</v>
      </c>
      <c r="H10" s="169" t="s">
        <v>215</v>
      </c>
      <c r="I10" s="169">
        <v>6</v>
      </c>
      <c r="J10" s="125"/>
    </row>
    <row r="11" spans="1:10" s="135" customFormat="1" x14ac:dyDescent="0.2">
      <c r="A11" s="125"/>
      <c r="B11" s="1057"/>
      <c r="C11" s="886" t="s">
        <v>175</v>
      </c>
      <c r="D11" s="575">
        <f>'Form 11'!N94</f>
        <v>0</v>
      </c>
      <c r="E11" s="575">
        <f>'Form 12'!N106</f>
        <v>0</v>
      </c>
      <c r="F11" s="170">
        <f t="shared" si="1"/>
        <v>0</v>
      </c>
      <c r="G11" s="171" t="str">
        <f t="shared" si="0"/>
        <v>PASS</v>
      </c>
      <c r="H11" s="169" t="s">
        <v>483</v>
      </c>
      <c r="I11" s="169">
        <v>7</v>
      </c>
      <c r="J11" s="125"/>
    </row>
    <row r="12" spans="1:10" x14ac:dyDescent="0.2">
      <c r="B12" s="154">
        <v>33</v>
      </c>
      <c r="C12" s="888" t="s">
        <v>177</v>
      </c>
      <c r="D12" s="896">
        <f>'Form 33'!G10</f>
        <v>0</v>
      </c>
      <c r="E12" s="896">
        <f>'Form 12'!H20+'Form 12'!K20</f>
        <v>0</v>
      </c>
      <c r="F12" s="170">
        <f t="shared" si="1"/>
        <v>0</v>
      </c>
      <c r="G12" s="171" t="str">
        <f t="shared" si="0"/>
        <v>PASS</v>
      </c>
      <c r="H12" s="88" t="s">
        <v>431</v>
      </c>
      <c r="I12" s="169">
        <v>8</v>
      </c>
    </row>
    <row r="13" spans="1:10" x14ac:dyDescent="0.2">
      <c r="B13" s="1052">
        <v>41</v>
      </c>
      <c r="C13" s="888" t="s">
        <v>769</v>
      </c>
      <c r="D13" s="896">
        <f>'Form 41'!J55</f>
        <v>0</v>
      </c>
      <c r="E13" s="896">
        <f>'Form 11'!E11</f>
        <v>0</v>
      </c>
      <c r="F13" s="170">
        <f t="shared" si="1"/>
        <v>0</v>
      </c>
      <c r="G13" s="171" t="str">
        <f t="shared" si="0"/>
        <v>PASS</v>
      </c>
      <c r="H13" s="88" t="s">
        <v>390</v>
      </c>
      <c r="I13" s="169">
        <v>9</v>
      </c>
    </row>
    <row r="14" spans="1:10" x14ac:dyDescent="0.2">
      <c r="B14" s="1053"/>
      <c r="C14" s="888" t="s">
        <v>544</v>
      </c>
      <c r="D14" s="896">
        <f>'Form 41'!P55+'Form 41'!P103</f>
        <v>0</v>
      </c>
      <c r="E14" s="896">
        <f>'Form 11'!H11+'Form 11'!K11</f>
        <v>0</v>
      </c>
      <c r="F14" s="170">
        <f t="shared" si="1"/>
        <v>0</v>
      </c>
      <c r="G14" s="171" t="str">
        <f t="shared" si="0"/>
        <v>PASS</v>
      </c>
      <c r="H14" s="88" t="s">
        <v>432</v>
      </c>
      <c r="I14" s="169">
        <v>10</v>
      </c>
    </row>
    <row r="15" spans="1:10" x14ac:dyDescent="0.2">
      <c r="B15" s="1054"/>
      <c r="C15" s="888" t="s">
        <v>1025</v>
      </c>
      <c r="D15" s="896">
        <f>'Form 41'!V103+'Form 41'!V55</f>
        <v>0</v>
      </c>
      <c r="E15" s="896">
        <f>'Form 11'!N11</f>
        <v>0</v>
      </c>
      <c r="F15" s="170">
        <f t="shared" si="1"/>
        <v>0</v>
      </c>
      <c r="G15" s="171" t="str">
        <f t="shared" si="0"/>
        <v>PASS</v>
      </c>
      <c r="H15" s="88" t="s">
        <v>770</v>
      </c>
      <c r="I15" s="169">
        <v>11</v>
      </c>
    </row>
    <row r="16" spans="1:10" x14ac:dyDescent="0.2">
      <c r="B16" s="1052">
        <v>42</v>
      </c>
      <c r="C16" s="888" t="s">
        <v>772</v>
      </c>
      <c r="D16" s="895">
        <f>'Form 42'!I9</f>
        <v>0</v>
      </c>
      <c r="E16" s="895">
        <f>'Form 11'!E10</f>
        <v>0</v>
      </c>
      <c r="F16" s="170">
        <f t="shared" si="1"/>
        <v>0</v>
      </c>
      <c r="G16" s="171" t="str">
        <f t="shared" si="0"/>
        <v>PASS</v>
      </c>
      <c r="H16" s="88" t="s">
        <v>391</v>
      </c>
      <c r="I16" s="169">
        <v>12</v>
      </c>
    </row>
    <row r="17" spans="2:9" x14ac:dyDescent="0.2">
      <c r="B17" s="1053"/>
      <c r="C17" s="888" t="s">
        <v>545</v>
      </c>
      <c r="D17" s="896">
        <f>'Form 42'!J9</f>
        <v>0</v>
      </c>
      <c r="E17" s="896">
        <f>'Form 11'!H10+'Form 11'!K10</f>
        <v>0</v>
      </c>
      <c r="F17" s="170">
        <f t="shared" si="1"/>
        <v>0</v>
      </c>
      <c r="G17" s="171" t="str">
        <f t="shared" si="0"/>
        <v>PASS</v>
      </c>
      <c r="H17" s="88" t="s">
        <v>433</v>
      </c>
      <c r="I17" s="169">
        <v>13</v>
      </c>
    </row>
    <row r="18" spans="2:9" x14ac:dyDescent="0.2">
      <c r="B18" s="1053"/>
      <c r="C18" s="888" t="s">
        <v>546</v>
      </c>
      <c r="D18" s="896">
        <f>'Form 42'!N9</f>
        <v>0</v>
      </c>
      <c r="E18" s="896">
        <f>'Form 11'!N39</f>
        <v>0</v>
      </c>
      <c r="F18" s="170">
        <f t="shared" si="1"/>
        <v>0</v>
      </c>
      <c r="G18" s="171" t="str">
        <f t="shared" si="0"/>
        <v>PASS</v>
      </c>
      <c r="H18" s="88" t="s">
        <v>1036</v>
      </c>
      <c r="I18" s="169">
        <v>14</v>
      </c>
    </row>
    <row r="19" spans="2:9" x14ac:dyDescent="0.2">
      <c r="B19" s="1053"/>
      <c r="C19" s="888" t="s">
        <v>1050</v>
      </c>
      <c r="D19" s="896">
        <f>'Form 42'!I14</f>
        <v>0</v>
      </c>
      <c r="E19" s="896">
        <f>'Form 11'!E12</f>
        <v>0</v>
      </c>
      <c r="F19" s="170">
        <f t="shared" si="1"/>
        <v>0</v>
      </c>
      <c r="G19" s="171" t="str">
        <f t="shared" si="0"/>
        <v>PASS</v>
      </c>
      <c r="H19" s="88" t="s">
        <v>392</v>
      </c>
      <c r="I19" s="169">
        <v>15</v>
      </c>
    </row>
    <row r="20" spans="2:9" x14ac:dyDescent="0.2">
      <c r="B20" s="1053"/>
      <c r="C20" s="888" t="s">
        <v>547</v>
      </c>
      <c r="D20" s="896">
        <f>'Form 42'!J14</f>
        <v>0</v>
      </c>
      <c r="E20" s="896">
        <f>'Form 11'!H12+'Form 11'!K12</f>
        <v>0</v>
      </c>
      <c r="F20" s="170">
        <f t="shared" si="1"/>
        <v>0</v>
      </c>
      <c r="G20" s="171" t="str">
        <f t="shared" si="0"/>
        <v>PASS</v>
      </c>
      <c r="H20" s="88" t="s">
        <v>434</v>
      </c>
      <c r="I20" s="169">
        <v>16</v>
      </c>
    </row>
    <row r="21" spans="2:9" x14ac:dyDescent="0.2">
      <c r="B21" s="1053"/>
      <c r="C21" s="888" t="s">
        <v>548</v>
      </c>
      <c r="D21" s="896">
        <f>'Form 42'!N14</f>
        <v>0</v>
      </c>
      <c r="E21" s="896">
        <f>'Form 11'!N41</f>
        <v>0</v>
      </c>
      <c r="F21" s="170">
        <f t="shared" si="1"/>
        <v>0</v>
      </c>
      <c r="G21" s="171" t="str">
        <f t="shared" si="0"/>
        <v>PASS</v>
      </c>
      <c r="H21" s="88" t="s">
        <v>1129</v>
      </c>
      <c r="I21" s="169">
        <v>17</v>
      </c>
    </row>
    <row r="22" spans="2:9" x14ac:dyDescent="0.2">
      <c r="B22" s="1053"/>
      <c r="C22" s="888" t="s">
        <v>1051</v>
      </c>
      <c r="D22" s="896">
        <f>'Form 42'!I19</f>
        <v>0</v>
      </c>
      <c r="E22" s="896">
        <f>'Form 11'!E13</f>
        <v>0</v>
      </c>
      <c r="F22" s="170">
        <f t="shared" si="1"/>
        <v>0</v>
      </c>
      <c r="G22" s="171" t="str">
        <f t="shared" si="0"/>
        <v>PASS</v>
      </c>
      <c r="H22" s="88" t="s">
        <v>393</v>
      </c>
      <c r="I22" s="169">
        <v>18</v>
      </c>
    </row>
    <row r="23" spans="2:9" x14ac:dyDescent="0.2">
      <c r="B23" s="1053"/>
      <c r="C23" s="888" t="s">
        <v>549</v>
      </c>
      <c r="D23" s="896">
        <f>'Form 42'!J19</f>
        <v>0</v>
      </c>
      <c r="E23" s="896">
        <f>'Form 11'!H13+'Form 11'!K13</f>
        <v>0</v>
      </c>
      <c r="F23" s="170">
        <f t="shared" si="1"/>
        <v>0</v>
      </c>
      <c r="G23" s="171" t="str">
        <f t="shared" si="0"/>
        <v>PASS</v>
      </c>
      <c r="H23" s="88" t="s">
        <v>435</v>
      </c>
      <c r="I23" s="169">
        <v>19</v>
      </c>
    </row>
    <row r="24" spans="2:9" x14ac:dyDescent="0.2">
      <c r="B24" s="1053"/>
      <c r="C24" s="888" t="s">
        <v>550</v>
      </c>
      <c r="D24" s="896">
        <f>'Form 42'!N19</f>
        <v>0</v>
      </c>
      <c r="E24" s="896">
        <f>'Form 11'!N42</f>
        <v>0</v>
      </c>
      <c r="F24" s="170">
        <f t="shared" si="1"/>
        <v>0</v>
      </c>
      <c r="G24" s="171" t="str">
        <f t="shared" si="0"/>
        <v>PASS</v>
      </c>
      <c r="H24" s="88" t="s">
        <v>1130</v>
      </c>
      <c r="I24" s="169">
        <v>20</v>
      </c>
    </row>
    <row r="25" spans="2:9" x14ac:dyDescent="0.2">
      <c r="B25" s="1053"/>
      <c r="C25" s="888" t="s">
        <v>1052</v>
      </c>
      <c r="D25" s="896">
        <f>'Form 42'!I25</f>
        <v>0</v>
      </c>
      <c r="E25" s="896">
        <f>'Form 11'!E14</f>
        <v>0</v>
      </c>
      <c r="F25" s="170">
        <f t="shared" si="1"/>
        <v>0</v>
      </c>
      <c r="G25" s="171" t="str">
        <f t="shared" si="0"/>
        <v>PASS</v>
      </c>
      <c r="H25" s="88" t="s">
        <v>1538</v>
      </c>
      <c r="I25" s="169">
        <v>21</v>
      </c>
    </row>
    <row r="26" spans="2:9" x14ac:dyDescent="0.2">
      <c r="B26" s="1053"/>
      <c r="C26" s="888" t="s">
        <v>192</v>
      </c>
      <c r="D26" s="896">
        <f>'Form 42'!J25</f>
        <v>0</v>
      </c>
      <c r="E26" s="896">
        <f>'Form 11'!H14+'Form 11'!K14</f>
        <v>0</v>
      </c>
      <c r="F26" s="170">
        <f t="shared" si="1"/>
        <v>0</v>
      </c>
      <c r="G26" s="171" t="str">
        <f t="shared" si="0"/>
        <v>PASS</v>
      </c>
      <c r="H26" s="88" t="s">
        <v>191</v>
      </c>
      <c r="I26" s="169">
        <v>22</v>
      </c>
    </row>
    <row r="27" spans="2:9" x14ac:dyDescent="0.2">
      <c r="B27" s="1053"/>
      <c r="C27" s="888" t="s">
        <v>193</v>
      </c>
      <c r="D27" s="896">
        <f>'Form 42'!N25</f>
        <v>0</v>
      </c>
      <c r="E27" s="896">
        <f>'Form 11'!N43</f>
        <v>0</v>
      </c>
      <c r="F27" s="170">
        <f t="shared" si="1"/>
        <v>0</v>
      </c>
      <c r="G27" s="171" t="str">
        <f t="shared" si="0"/>
        <v>PASS</v>
      </c>
      <c r="H27" s="88" t="s">
        <v>1539</v>
      </c>
      <c r="I27" s="169">
        <v>23</v>
      </c>
    </row>
    <row r="28" spans="2:9" x14ac:dyDescent="0.2">
      <c r="B28" s="1053"/>
      <c r="C28" s="888" t="s">
        <v>194</v>
      </c>
      <c r="D28" s="896">
        <f>'Form 42'!I28</f>
        <v>0</v>
      </c>
      <c r="E28" s="896">
        <f>'Form 11'!E15</f>
        <v>0</v>
      </c>
      <c r="F28" s="170">
        <f t="shared" si="1"/>
        <v>0</v>
      </c>
      <c r="G28" s="171" t="str">
        <f t="shared" si="0"/>
        <v>PASS</v>
      </c>
      <c r="H28" s="88" t="s">
        <v>394</v>
      </c>
      <c r="I28" s="169">
        <v>24</v>
      </c>
    </row>
    <row r="29" spans="2:9" x14ac:dyDescent="0.2">
      <c r="B29" s="1053"/>
      <c r="C29" s="888" t="s">
        <v>199</v>
      </c>
      <c r="D29" s="896">
        <f>'Form 42'!J28</f>
        <v>0</v>
      </c>
      <c r="E29" s="896">
        <f>'Form 11'!H15+'Form 11'!K15</f>
        <v>0</v>
      </c>
      <c r="F29" s="170">
        <f t="shared" si="1"/>
        <v>0</v>
      </c>
      <c r="G29" s="171" t="str">
        <f t="shared" si="0"/>
        <v>PASS</v>
      </c>
      <c r="H29" s="88" t="s">
        <v>436</v>
      </c>
      <c r="I29" s="169">
        <v>25</v>
      </c>
    </row>
    <row r="30" spans="2:9" x14ac:dyDescent="0.2">
      <c r="B30" s="1053"/>
      <c r="C30" s="888" t="s">
        <v>200</v>
      </c>
      <c r="D30" s="896">
        <f>'Form 42'!N28</f>
        <v>0</v>
      </c>
      <c r="E30" s="896">
        <f>'Form 11'!N44</f>
        <v>0</v>
      </c>
      <c r="F30" s="170">
        <f t="shared" si="1"/>
        <v>0</v>
      </c>
      <c r="G30" s="171" t="str">
        <f t="shared" si="0"/>
        <v>PASS</v>
      </c>
      <c r="H30" s="88" t="s">
        <v>1131</v>
      </c>
      <c r="I30" s="169">
        <v>26</v>
      </c>
    </row>
    <row r="31" spans="2:9" x14ac:dyDescent="0.2">
      <c r="B31" s="1053"/>
      <c r="C31" s="888" t="s">
        <v>1053</v>
      </c>
      <c r="D31" s="896">
        <f>'Form 42'!I33</f>
        <v>0</v>
      </c>
      <c r="E31" s="896">
        <f>'Form 11'!E16</f>
        <v>0</v>
      </c>
      <c r="F31" s="170">
        <f t="shared" si="1"/>
        <v>0</v>
      </c>
      <c r="G31" s="171" t="str">
        <f t="shared" si="0"/>
        <v>PASS</v>
      </c>
      <c r="H31" s="88" t="s">
        <v>395</v>
      </c>
      <c r="I31" s="169">
        <v>27</v>
      </c>
    </row>
    <row r="32" spans="2:9" x14ac:dyDescent="0.2">
      <c r="B32" s="1053"/>
      <c r="C32" s="888" t="s">
        <v>201</v>
      </c>
      <c r="D32" s="896">
        <f>'Form 42'!J33</f>
        <v>0</v>
      </c>
      <c r="E32" s="896">
        <f>'Form 11'!H16+'Form 11'!K16</f>
        <v>0</v>
      </c>
      <c r="F32" s="170">
        <f t="shared" si="1"/>
        <v>0</v>
      </c>
      <c r="G32" s="171" t="str">
        <f t="shared" si="0"/>
        <v>PASS</v>
      </c>
      <c r="H32" s="88" t="s">
        <v>437</v>
      </c>
      <c r="I32" s="169">
        <v>28</v>
      </c>
    </row>
    <row r="33" spans="2:9" x14ac:dyDescent="0.2">
      <c r="B33" s="1053"/>
      <c r="C33" s="888" t="s">
        <v>202</v>
      </c>
      <c r="D33" s="896">
        <f>'Form 42'!N33</f>
        <v>0</v>
      </c>
      <c r="E33" s="896">
        <f>'Form 11'!N45</f>
        <v>0</v>
      </c>
      <c r="F33" s="170">
        <f t="shared" si="1"/>
        <v>0</v>
      </c>
      <c r="G33" s="171" t="str">
        <f t="shared" si="0"/>
        <v>PASS</v>
      </c>
      <c r="H33" s="88" t="s">
        <v>1141</v>
      </c>
      <c r="I33" s="169">
        <v>29</v>
      </c>
    </row>
    <row r="34" spans="2:9" x14ac:dyDescent="0.2">
      <c r="B34" s="1053"/>
      <c r="C34" s="888" t="s">
        <v>195</v>
      </c>
      <c r="D34" s="896">
        <f>'Form 42'!I36</f>
        <v>0</v>
      </c>
      <c r="E34" s="896">
        <f>'Form 11'!E17</f>
        <v>0</v>
      </c>
      <c r="F34" s="170">
        <f t="shared" si="1"/>
        <v>0</v>
      </c>
      <c r="G34" s="171" t="str">
        <f t="shared" si="0"/>
        <v>PASS</v>
      </c>
      <c r="H34" s="88" t="s">
        <v>397</v>
      </c>
      <c r="I34" s="169">
        <v>30</v>
      </c>
    </row>
    <row r="35" spans="2:9" x14ac:dyDescent="0.2">
      <c r="B35" s="1053"/>
      <c r="C35" s="888" t="s">
        <v>203</v>
      </c>
      <c r="D35" s="896">
        <f>'Form 42'!J36</f>
        <v>0</v>
      </c>
      <c r="E35" s="896">
        <f>'Form 11'!H17+'Form 11'!K17</f>
        <v>0</v>
      </c>
      <c r="F35" s="170">
        <f t="shared" si="1"/>
        <v>0</v>
      </c>
      <c r="G35" s="171" t="str">
        <f t="shared" si="0"/>
        <v>PASS</v>
      </c>
      <c r="H35" s="88" t="s">
        <v>438</v>
      </c>
      <c r="I35" s="169">
        <v>31</v>
      </c>
    </row>
    <row r="36" spans="2:9" x14ac:dyDescent="0.2">
      <c r="B36" s="1053"/>
      <c r="C36" s="888" t="s">
        <v>204</v>
      </c>
      <c r="D36" s="896">
        <f>'Form 42'!N36</f>
        <v>0</v>
      </c>
      <c r="E36" s="896">
        <f>'Form 11'!N46</f>
        <v>0</v>
      </c>
      <c r="F36" s="170">
        <f t="shared" si="1"/>
        <v>0</v>
      </c>
      <c r="G36" s="171" t="str">
        <f t="shared" si="0"/>
        <v>PASS</v>
      </c>
      <c r="H36" s="88" t="s">
        <v>1138</v>
      </c>
      <c r="I36" s="169">
        <v>32</v>
      </c>
    </row>
    <row r="37" spans="2:9" x14ac:dyDescent="0.2">
      <c r="B37" s="1053"/>
      <c r="C37" s="888" t="s">
        <v>205</v>
      </c>
      <c r="D37" s="896">
        <f>'Form 42'!N39</f>
        <v>0</v>
      </c>
      <c r="E37" s="896">
        <f>'Form 11'!N47</f>
        <v>0</v>
      </c>
      <c r="F37" s="170">
        <f t="shared" si="1"/>
        <v>0</v>
      </c>
      <c r="G37" s="171" t="str">
        <f t="shared" si="0"/>
        <v>PASS</v>
      </c>
      <c r="H37" s="88" t="s">
        <v>1065</v>
      </c>
      <c r="I37" s="169">
        <v>33</v>
      </c>
    </row>
    <row r="38" spans="2:9" x14ac:dyDescent="0.2">
      <c r="B38" s="1053"/>
      <c r="C38" s="888" t="s">
        <v>196</v>
      </c>
      <c r="D38" s="896">
        <f>'Form 42'!I44</f>
        <v>0</v>
      </c>
      <c r="E38" s="896">
        <f>'Form 11'!E20</f>
        <v>0</v>
      </c>
      <c r="F38" s="170">
        <f t="shared" si="1"/>
        <v>0</v>
      </c>
      <c r="G38" s="171" t="str">
        <f t="shared" si="0"/>
        <v>PASS</v>
      </c>
      <c r="H38" s="88" t="s">
        <v>398</v>
      </c>
      <c r="I38" s="169">
        <v>34</v>
      </c>
    </row>
    <row r="39" spans="2:9" x14ac:dyDescent="0.2">
      <c r="B39" s="1053"/>
      <c r="C39" s="888" t="s">
        <v>206</v>
      </c>
      <c r="D39" s="896">
        <f>'Form 42'!J44</f>
        <v>0</v>
      </c>
      <c r="E39" s="896">
        <f>'Form 11'!H20+'Form 11'!K20</f>
        <v>0</v>
      </c>
      <c r="F39" s="170">
        <f t="shared" si="1"/>
        <v>0</v>
      </c>
      <c r="G39" s="171" t="str">
        <f t="shared" si="0"/>
        <v>PASS</v>
      </c>
      <c r="H39" s="88" t="s">
        <v>439</v>
      </c>
      <c r="I39" s="169">
        <v>35</v>
      </c>
    </row>
    <row r="40" spans="2:9" x14ac:dyDescent="0.2">
      <c r="B40" s="1053"/>
      <c r="C40" s="888" t="s">
        <v>207</v>
      </c>
      <c r="D40" s="896">
        <f>'Form 42'!N44</f>
        <v>0</v>
      </c>
      <c r="E40" s="896">
        <f>'Form 11'!N49</f>
        <v>0</v>
      </c>
      <c r="F40" s="170">
        <f t="shared" si="1"/>
        <v>0</v>
      </c>
      <c r="G40" s="171" t="str">
        <f t="shared" si="0"/>
        <v>PASS</v>
      </c>
      <c r="H40" s="88" t="s">
        <v>1068</v>
      </c>
      <c r="I40" s="169">
        <v>36</v>
      </c>
    </row>
    <row r="41" spans="2:9" x14ac:dyDescent="0.2">
      <c r="B41" s="1053"/>
      <c r="C41" s="888" t="s">
        <v>197</v>
      </c>
      <c r="D41" s="896">
        <f>'Form 42'!I45</f>
        <v>0</v>
      </c>
      <c r="E41" s="896">
        <f>'Form 11'!E21</f>
        <v>0</v>
      </c>
      <c r="F41" s="170">
        <f t="shared" si="1"/>
        <v>0</v>
      </c>
      <c r="G41" s="171" t="str">
        <f t="shared" si="0"/>
        <v>PASS</v>
      </c>
      <c r="H41" s="88" t="s">
        <v>399</v>
      </c>
      <c r="I41" s="169">
        <v>37</v>
      </c>
    </row>
    <row r="42" spans="2:9" x14ac:dyDescent="0.2">
      <c r="B42" s="1053"/>
      <c r="C42" s="888" t="s">
        <v>208</v>
      </c>
      <c r="D42" s="896">
        <f>'Form 42'!J45</f>
        <v>0</v>
      </c>
      <c r="E42" s="896">
        <f>'Form 11'!H21+'Form 11'!K21</f>
        <v>0</v>
      </c>
      <c r="F42" s="170">
        <f t="shared" si="1"/>
        <v>0</v>
      </c>
      <c r="G42" s="171" t="str">
        <f t="shared" si="0"/>
        <v>PASS</v>
      </c>
      <c r="H42" s="88" t="s">
        <v>440</v>
      </c>
      <c r="I42" s="169">
        <v>38</v>
      </c>
    </row>
    <row r="43" spans="2:9" x14ac:dyDescent="0.2">
      <c r="B43" s="1053"/>
      <c r="C43" s="888" t="s">
        <v>198</v>
      </c>
      <c r="D43" s="896">
        <f>'Form 42'!I49</f>
        <v>0</v>
      </c>
      <c r="E43" s="896">
        <f>'Form 11'!E22</f>
        <v>0</v>
      </c>
      <c r="F43" s="170">
        <f t="shared" si="1"/>
        <v>0</v>
      </c>
      <c r="G43" s="171" t="str">
        <f t="shared" si="0"/>
        <v>PASS</v>
      </c>
      <c r="H43" s="88" t="s">
        <v>400</v>
      </c>
      <c r="I43" s="169">
        <v>39</v>
      </c>
    </row>
    <row r="44" spans="2:9" x14ac:dyDescent="0.2">
      <c r="B44" s="1053"/>
      <c r="C44" s="888" t="s">
        <v>209</v>
      </c>
      <c r="D44" s="896">
        <f>'Form 42'!J49</f>
        <v>0</v>
      </c>
      <c r="E44" s="896">
        <f>'Form 11'!H22 + 'Form 11'!K22</f>
        <v>0</v>
      </c>
      <c r="F44" s="170">
        <f t="shared" si="1"/>
        <v>0</v>
      </c>
      <c r="G44" s="171" t="str">
        <f t="shared" si="0"/>
        <v>PASS</v>
      </c>
      <c r="H44" s="88" t="s">
        <v>441</v>
      </c>
      <c r="I44" s="169">
        <v>40</v>
      </c>
    </row>
    <row r="45" spans="2:9" x14ac:dyDescent="0.2">
      <c r="B45" s="1053"/>
      <c r="C45" s="888" t="s">
        <v>343</v>
      </c>
      <c r="D45" s="896">
        <f>'Form 42'!I53</f>
        <v>0</v>
      </c>
      <c r="E45" s="896">
        <f>'Form 11'!E23</f>
        <v>0</v>
      </c>
      <c r="F45" s="170">
        <f t="shared" si="1"/>
        <v>0</v>
      </c>
      <c r="G45" s="171" t="str">
        <f t="shared" si="0"/>
        <v>PASS</v>
      </c>
      <c r="H45" s="88" t="s">
        <v>976</v>
      </c>
      <c r="I45" s="169">
        <v>41</v>
      </c>
    </row>
    <row r="46" spans="2:9" x14ac:dyDescent="0.2">
      <c r="B46" s="1053"/>
      <c r="C46" s="888" t="s">
        <v>344</v>
      </c>
      <c r="D46" s="896">
        <f>'Form 42'!J53</f>
        <v>0</v>
      </c>
      <c r="E46" s="896">
        <f>'Form 11'!H23+'Form 11'!K23</f>
        <v>0</v>
      </c>
      <c r="F46" s="170">
        <f t="shared" si="1"/>
        <v>0</v>
      </c>
      <c r="G46" s="171" t="str">
        <f t="shared" si="0"/>
        <v>PASS</v>
      </c>
      <c r="H46" s="88" t="s">
        <v>345</v>
      </c>
      <c r="I46" s="169">
        <v>42</v>
      </c>
    </row>
    <row r="47" spans="2:9" x14ac:dyDescent="0.2">
      <c r="B47" s="1053"/>
      <c r="C47" s="888" t="s">
        <v>928</v>
      </c>
      <c r="D47" s="896">
        <f>'Form 42'!I57</f>
        <v>0</v>
      </c>
      <c r="E47" s="896">
        <f>'Form 11'!E24</f>
        <v>0</v>
      </c>
      <c r="F47" s="170">
        <f t="shared" si="1"/>
        <v>0</v>
      </c>
      <c r="G47" s="171" t="str">
        <f t="shared" si="0"/>
        <v>PASS</v>
      </c>
      <c r="H47" s="88" t="s">
        <v>401</v>
      </c>
      <c r="I47" s="169">
        <v>43</v>
      </c>
    </row>
    <row r="48" spans="2:9" x14ac:dyDescent="0.2">
      <c r="B48" s="1053"/>
      <c r="C48" s="888" t="s">
        <v>929</v>
      </c>
      <c r="D48" s="896">
        <f>'Form 42'!J57</f>
        <v>0</v>
      </c>
      <c r="E48" s="896">
        <f>'Form 11'!H24 + 'Form 11'!K24</f>
        <v>0</v>
      </c>
      <c r="F48" s="170">
        <f t="shared" si="1"/>
        <v>0</v>
      </c>
      <c r="G48" s="171" t="str">
        <f t="shared" si="0"/>
        <v>PASS</v>
      </c>
      <c r="H48" s="88" t="s">
        <v>442</v>
      </c>
      <c r="I48" s="169">
        <v>44</v>
      </c>
    </row>
    <row r="49" spans="2:9" x14ac:dyDescent="0.2">
      <c r="B49" s="1053"/>
      <c r="C49" s="888" t="s">
        <v>210</v>
      </c>
      <c r="D49" s="896">
        <f>'Form 42'!N61</f>
        <v>0</v>
      </c>
      <c r="E49" s="896">
        <f>'Form 11'!N54</f>
        <v>0</v>
      </c>
      <c r="F49" s="170">
        <f t="shared" si="1"/>
        <v>0</v>
      </c>
      <c r="G49" s="171" t="str">
        <f t="shared" si="0"/>
        <v>PASS</v>
      </c>
      <c r="H49" s="88" t="s">
        <v>1067</v>
      </c>
      <c r="I49" s="169">
        <v>45</v>
      </c>
    </row>
    <row r="50" spans="2:9" x14ac:dyDescent="0.2">
      <c r="B50" s="1053"/>
      <c r="C50" s="888" t="s">
        <v>930</v>
      </c>
      <c r="D50" s="896">
        <f>'Form 42'!I65</f>
        <v>0</v>
      </c>
      <c r="E50" s="896">
        <f>'Form 11'!E26</f>
        <v>0</v>
      </c>
      <c r="F50" s="170">
        <f t="shared" si="1"/>
        <v>0</v>
      </c>
      <c r="G50" s="171" t="str">
        <f t="shared" si="0"/>
        <v>PASS</v>
      </c>
      <c r="H50" s="88" t="s">
        <v>402</v>
      </c>
      <c r="I50" s="169">
        <v>46</v>
      </c>
    </row>
    <row r="51" spans="2:9" x14ac:dyDescent="0.2">
      <c r="B51" s="1053"/>
      <c r="C51" s="888" t="s">
        <v>931</v>
      </c>
      <c r="D51" s="896">
        <f>'Form 42'!J65</f>
        <v>0</v>
      </c>
      <c r="E51" s="896">
        <f>'Form 11'!H26+'Form 11'!K26</f>
        <v>0</v>
      </c>
      <c r="F51" s="170">
        <f t="shared" si="1"/>
        <v>0</v>
      </c>
      <c r="G51" s="171" t="str">
        <f t="shared" si="0"/>
        <v>PASS</v>
      </c>
      <c r="H51" s="88" t="s">
        <v>443</v>
      </c>
      <c r="I51" s="169">
        <v>47</v>
      </c>
    </row>
    <row r="52" spans="2:9" x14ac:dyDescent="0.2">
      <c r="B52" s="1053"/>
      <c r="C52" s="888" t="s">
        <v>953</v>
      </c>
      <c r="D52" s="896">
        <f>'Form 42'!N65</f>
        <v>0</v>
      </c>
      <c r="E52" s="896">
        <f>'Form 11'!N55</f>
        <v>0</v>
      </c>
      <c r="F52" s="170">
        <f t="shared" si="1"/>
        <v>0</v>
      </c>
      <c r="G52" s="171" t="str">
        <f t="shared" si="0"/>
        <v>PASS</v>
      </c>
      <c r="H52" s="88" t="s">
        <v>1069</v>
      </c>
      <c r="I52" s="169">
        <v>48</v>
      </c>
    </row>
    <row r="53" spans="2:9" x14ac:dyDescent="0.2">
      <c r="B53" s="1053"/>
      <c r="C53" s="888" t="s">
        <v>932</v>
      </c>
      <c r="D53" s="896">
        <f>'Form 42'!I67</f>
        <v>0</v>
      </c>
      <c r="E53" s="896">
        <f>'Form 11'!E28+'Form 11'!E27</f>
        <v>0</v>
      </c>
      <c r="F53" s="170">
        <f t="shared" si="1"/>
        <v>0</v>
      </c>
      <c r="G53" s="171" t="str">
        <f t="shared" si="0"/>
        <v>PASS</v>
      </c>
      <c r="H53" s="88" t="s">
        <v>824</v>
      </c>
      <c r="I53" s="169">
        <v>49</v>
      </c>
    </row>
    <row r="54" spans="2:9" x14ac:dyDescent="0.2">
      <c r="B54" s="1053"/>
      <c r="C54" s="888" t="s">
        <v>933</v>
      </c>
      <c r="D54" s="896">
        <f>'Form 42'!J67</f>
        <v>0</v>
      </c>
      <c r="E54" s="896">
        <f>'Form 11'!H28+'Form 11'!H27 + 'Form 11'!K27+'Form 11'!K28</f>
        <v>0</v>
      </c>
      <c r="F54" s="170">
        <f t="shared" si="1"/>
        <v>0</v>
      </c>
      <c r="G54" s="171" t="str">
        <f t="shared" si="0"/>
        <v>PASS</v>
      </c>
      <c r="H54" s="88" t="s">
        <v>825</v>
      </c>
      <c r="I54" s="169">
        <v>50</v>
      </c>
    </row>
    <row r="55" spans="2:9" x14ac:dyDescent="0.2">
      <c r="B55" s="1053"/>
      <c r="C55" s="888" t="s">
        <v>934</v>
      </c>
      <c r="D55" s="896">
        <f>'Form 42'!I71</f>
        <v>0</v>
      </c>
      <c r="E55" s="896">
        <f>'Form 11'!E29</f>
        <v>0</v>
      </c>
      <c r="F55" s="170">
        <f t="shared" si="1"/>
        <v>0</v>
      </c>
      <c r="G55" s="171" t="str">
        <f t="shared" si="0"/>
        <v>PASS</v>
      </c>
      <c r="H55" s="88" t="s">
        <v>403</v>
      </c>
      <c r="I55" s="169">
        <v>51</v>
      </c>
    </row>
    <row r="56" spans="2:9" x14ac:dyDescent="0.2">
      <c r="B56" s="1053"/>
      <c r="C56" s="888" t="s">
        <v>935</v>
      </c>
      <c r="D56" s="896">
        <f>'Form 42'!J71</f>
        <v>0</v>
      </c>
      <c r="E56" s="896">
        <f>'Form 11'!H29+'Form 11'!K29</f>
        <v>0</v>
      </c>
      <c r="F56" s="170">
        <f t="shared" si="1"/>
        <v>0</v>
      </c>
      <c r="G56" s="171" t="str">
        <f t="shared" si="0"/>
        <v>PASS</v>
      </c>
      <c r="H56" s="88" t="s">
        <v>444</v>
      </c>
      <c r="I56" s="169">
        <v>52</v>
      </c>
    </row>
    <row r="57" spans="2:9" x14ac:dyDescent="0.2">
      <c r="B57" s="1053"/>
      <c r="C57" s="888" t="s">
        <v>936</v>
      </c>
      <c r="D57" s="896">
        <f>'Form 42'!I73</f>
        <v>0</v>
      </c>
      <c r="E57" s="896">
        <f>'Form 11'!E30</f>
        <v>0</v>
      </c>
      <c r="F57" s="170">
        <f t="shared" si="1"/>
        <v>0</v>
      </c>
      <c r="G57" s="171" t="str">
        <f t="shared" si="0"/>
        <v>PASS</v>
      </c>
      <c r="H57" s="88" t="s">
        <v>808</v>
      </c>
      <c r="I57" s="169">
        <v>53</v>
      </c>
    </row>
    <row r="58" spans="2:9" x14ac:dyDescent="0.2">
      <c r="B58" s="1053"/>
      <c r="C58" s="888" t="s">
        <v>937</v>
      </c>
      <c r="D58" s="896">
        <f>'Form 42'!J73</f>
        <v>0</v>
      </c>
      <c r="E58" s="896">
        <f>'Form 11'!H30+'Form 11'!K30</f>
        <v>0</v>
      </c>
      <c r="F58" s="170">
        <f t="shared" si="1"/>
        <v>0</v>
      </c>
      <c r="G58" s="171" t="str">
        <f t="shared" si="0"/>
        <v>PASS</v>
      </c>
      <c r="H58" s="88" t="s">
        <v>809</v>
      </c>
      <c r="I58" s="169">
        <v>54</v>
      </c>
    </row>
    <row r="59" spans="2:9" x14ac:dyDescent="0.2">
      <c r="B59" s="1053"/>
      <c r="C59" s="888" t="s">
        <v>957</v>
      </c>
      <c r="D59" s="896">
        <f>'Form 42'!N75</f>
        <v>0</v>
      </c>
      <c r="E59" s="896">
        <f>'Form 11'!N60</f>
        <v>0</v>
      </c>
      <c r="F59" s="170">
        <f t="shared" si="1"/>
        <v>0</v>
      </c>
      <c r="G59" s="171" t="str">
        <f t="shared" si="0"/>
        <v>PASS</v>
      </c>
      <c r="H59" s="88" t="s">
        <v>1070</v>
      </c>
      <c r="I59" s="169">
        <v>55</v>
      </c>
    </row>
    <row r="60" spans="2:9" x14ac:dyDescent="0.2">
      <c r="B60" s="1053"/>
      <c r="C60" s="888" t="s">
        <v>938</v>
      </c>
      <c r="D60" s="896">
        <f>'Form 42'!I77</f>
        <v>0</v>
      </c>
      <c r="E60" s="896">
        <f>'Form 11'!E32</f>
        <v>0</v>
      </c>
      <c r="F60" s="170">
        <f t="shared" si="1"/>
        <v>0</v>
      </c>
      <c r="G60" s="171" t="str">
        <f t="shared" si="0"/>
        <v>PASS</v>
      </c>
      <c r="H60" s="88" t="s">
        <v>404</v>
      </c>
      <c r="I60" s="169">
        <v>56</v>
      </c>
    </row>
    <row r="61" spans="2:9" x14ac:dyDescent="0.2">
      <c r="B61" s="1053"/>
      <c r="C61" s="888" t="s">
        <v>939</v>
      </c>
      <c r="D61" s="896">
        <f>'Form 42'!J77</f>
        <v>0</v>
      </c>
      <c r="E61" s="896">
        <f>'Form 11'!H32+'Form 11'!K32</f>
        <v>0</v>
      </c>
      <c r="F61" s="170">
        <f t="shared" si="1"/>
        <v>0</v>
      </c>
      <c r="G61" s="171" t="str">
        <f t="shared" si="0"/>
        <v>PASS</v>
      </c>
      <c r="H61" s="88" t="s">
        <v>445</v>
      </c>
      <c r="I61" s="169">
        <v>57</v>
      </c>
    </row>
    <row r="62" spans="2:9" x14ac:dyDescent="0.2">
      <c r="B62" s="1053"/>
      <c r="C62" s="887" t="s">
        <v>956</v>
      </c>
      <c r="D62" s="895">
        <f>'Form 42'!N77</f>
        <v>0</v>
      </c>
      <c r="E62" s="895">
        <f>'Form 11'!N61</f>
        <v>0</v>
      </c>
      <c r="F62" s="895">
        <f t="shared" si="1"/>
        <v>0</v>
      </c>
      <c r="G62" s="887" t="str">
        <f t="shared" si="0"/>
        <v>PASS</v>
      </c>
      <c r="H62" s="25" t="s">
        <v>1071</v>
      </c>
      <c r="I62" s="887">
        <v>58</v>
      </c>
    </row>
    <row r="63" spans="2:9" x14ac:dyDescent="0.2">
      <c r="B63" s="1053"/>
      <c r="C63" s="888" t="s">
        <v>940</v>
      </c>
      <c r="D63" s="896">
        <f>'Form 42'!I79</f>
        <v>0</v>
      </c>
      <c r="E63" s="896">
        <f>'Form 11'!E33</f>
        <v>0</v>
      </c>
      <c r="F63" s="170">
        <f t="shared" si="1"/>
        <v>0</v>
      </c>
      <c r="G63" s="171" t="str">
        <f t="shared" si="0"/>
        <v>PASS</v>
      </c>
      <c r="H63" s="88" t="s">
        <v>405</v>
      </c>
      <c r="I63" s="169">
        <v>59</v>
      </c>
    </row>
    <row r="64" spans="2:9" x14ac:dyDescent="0.2">
      <c r="B64" s="1053"/>
      <c r="C64" s="888" t="s">
        <v>941</v>
      </c>
      <c r="D64" s="896">
        <f>'Form 42'!J79</f>
        <v>0</v>
      </c>
      <c r="E64" s="896">
        <f>'Form 11'!H33+'Form 11'!K33</f>
        <v>0</v>
      </c>
      <c r="F64" s="170">
        <f t="shared" si="1"/>
        <v>0</v>
      </c>
      <c r="G64" s="171" t="str">
        <f t="shared" si="0"/>
        <v>PASS</v>
      </c>
      <c r="H64" s="88" t="s">
        <v>446</v>
      </c>
      <c r="I64" s="169">
        <v>60</v>
      </c>
    </row>
    <row r="65" spans="2:9" x14ac:dyDescent="0.2">
      <c r="B65" s="1053"/>
      <c r="C65" s="888" t="s">
        <v>958</v>
      </c>
      <c r="D65" s="896">
        <f>'Form 42'!N79</f>
        <v>0</v>
      </c>
      <c r="E65" s="896">
        <f>'Form 11'!N62</f>
        <v>0</v>
      </c>
      <c r="F65" s="170">
        <f t="shared" si="1"/>
        <v>0</v>
      </c>
      <c r="G65" s="171" t="str">
        <f t="shared" si="0"/>
        <v>PASS</v>
      </c>
      <c r="H65" s="88" t="s">
        <v>1072</v>
      </c>
      <c r="I65" s="169">
        <v>61</v>
      </c>
    </row>
    <row r="66" spans="2:9" x14ac:dyDescent="0.2">
      <c r="B66" s="1053"/>
      <c r="C66" s="888" t="s">
        <v>942</v>
      </c>
      <c r="D66" s="896">
        <f>'Form 42'!I85</f>
        <v>0</v>
      </c>
      <c r="E66" s="896">
        <f>'Form 11'!E35</f>
        <v>0</v>
      </c>
      <c r="F66" s="170">
        <f t="shared" si="1"/>
        <v>0</v>
      </c>
      <c r="G66" s="171" t="str">
        <f t="shared" si="0"/>
        <v>PASS</v>
      </c>
      <c r="H66" s="88" t="s">
        <v>406</v>
      </c>
      <c r="I66" s="169">
        <v>62</v>
      </c>
    </row>
    <row r="67" spans="2:9" x14ac:dyDescent="0.2">
      <c r="B67" s="1053"/>
      <c r="C67" s="888" t="s">
        <v>943</v>
      </c>
      <c r="D67" s="896">
        <f>'Form 42'!J85</f>
        <v>0</v>
      </c>
      <c r="E67" s="896">
        <f>'Form 11'!H35+'Form 11'!K35</f>
        <v>0</v>
      </c>
      <c r="F67" s="170">
        <f t="shared" si="1"/>
        <v>0</v>
      </c>
      <c r="G67" s="171" t="str">
        <f t="shared" si="0"/>
        <v>PASS</v>
      </c>
      <c r="H67" s="88" t="s">
        <v>447</v>
      </c>
      <c r="I67" s="169">
        <v>63</v>
      </c>
    </row>
    <row r="68" spans="2:9" x14ac:dyDescent="0.2">
      <c r="B68" s="1053"/>
      <c r="C68" s="888" t="s">
        <v>959</v>
      </c>
      <c r="D68" s="896">
        <f>'Form 42'!N85</f>
        <v>0</v>
      </c>
      <c r="E68" s="896">
        <f>'Form 11'!N64</f>
        <v>0</v>
      </c>
      <c r="F68" s="170">
        <f t="shared" si="1"/>
        <v>0</v>
      </c>
      <c r="G68" s="171" t="str">
        <f t="shared" si="0"/>
        <v>PASS</v>
      </c>
      <c r="H68" s="88" t="s">
        <v>1073</v>
      </c>
      <c r="I68" s="169">
        <v>64</v>
      </c>
    </row>
    <row r="69" spans="2:9" x14ac:dyDescent="0.2">
      <c r="B69" s="1052">
        <v>44</v>
      </c>
      <c r="C69" s="889" t="s">
        <v>551</v>
      </c>
      <c r="D69" s="896">
        <f>'Form 44'!J9+'Form 44'!J10+'Form 44'!J11</f>
        <v>0</v>
      </c>
      <c r="E69" s="896">
        <f>'Form 11'!E21</f>
        <v>0</v>
      </c>
      <c r="F69" s="170">
        <f t="shared" si="1"/>
        <v>0</v>
      </c>
      <c r="G69" s="171" t="str">
        <f t="shared" si="0"/>
        <v>PASS</v>
      </c>
      <c r="H69" s="88" t="s">
        <v>374</v>
      </c>
      <c r="I69" s="169">
        <v>65</v>
      </c>
    </row>
    <row r="70" spans="2:9" x14ac:dyDescent="0.2">
      <c r="B70" s="1053"/>
      <c r="C70" s="889" t="s">
        <v>805</v>
      </c>
      <c r="D70" s="896">
        <f>'Form 44'!J12</f>
        <v>0</v>
      </c>
      <c r="E70" s="896">
        <f>'Form 11'!E22</f>
        <v>0</v>
      </c>
      <c r="F70" s="170">
        <f t="shared" ref="F70:F133" si="2">IF(OR(D70="",E70=""),"",D70-E70)</f>
        <v>0</v>
      </c>
      <c r="G70" s="171" t="str">
        <f t="shared" ref="G70:G133" si="3">IF(F70="","",IF(F70&lt;1,IF(F70&lt;0,"FAIL","PASS"),"FAIL"))</f>
        <v>PASS</v>
      </c>
      <c r="H70" s="88" t="s">
        <v>400</v>
      </c>
      <c r="I70" s="169">
        <v>66</v>
      </c>
    </row>
    <row r="71" spans="2:9" x14ac:dyDescent="0.2">
      <c r="B71" s="1053"/>
      <c r="C71" s="889" t="s">
        <v>346</v>
      </c>
      <c r="D71" s="896">
        <f>'Form 44'!J13</f>
        <v>0</v>
      </c>
      <c r="E71" s="896">
        <f>'Form 11'!E23</f>
        <v>0</v>
      </c>
      <c r="F71" s="170">
        <f t="shared" si="2"/>
        <v>0</v>
      </c>
      <c r="G71" s="171" t="str">
        <f t="shared" si="3"/>
        <v>PASS</v>
      </c>
      <c r="H71" s="88" t="s">
        <v>348</v>
      </c>
      <c r="I71" s="169">
        <v>67</v>
      </c>
    </row>
    <row r="72" spans="2:9" x14ac:dyDescent="0.2">
      <c r="B72" s="1053"/>
      <c r="C72" s="889" t="s">
        <v>945</v>
      </c>
      <c r="D72" s="896">
        <f>'Form 44'!J14</f>
        <v>0</v>
      </c>
      <c r="E72" s="896">
        <f>'Form 11'!E24</f>
        <v>0</v>
      </c>
      <c r="F72" s="170">
        <f t="shared" si="2"/>
        <v>0</v>
      </c>
      <c r="G72" s="171" t="str">
        <f t="shared" si="3"/>
        <v>PASS</v>
      </c>
      <c r="H72" s="88" t="s">
        <v>401</v>
      </c>
      <c r="I72" s="169">
        <v>68</v>
      </c>
    </row>
    <row r="73" spans="2:9" x14ac:dyDescent="0.2">
      <c r="B73" s="1053"/>
      <c r="C73" s="889" t="s">
        <v>1609</v>
      </c>
      <c r="D73" s="896">
        <f>'Form 44'!J16</f>
        <v>0</v>
      </c>
      <c r="E73" s="896">
        <f>'Form 11'!E26</f>
        <v>0</v>
      </c>
      <c r="F73" s="170">
        <f t="shared" si="2"/>
        <v>0</v>
      </c>
      <c r="G73" s="171" t="str">
        <f t="shared" si="3"/>
        <v>PASS</v>
      </c>
      <c r="H73" s="88" t="s">
        <v>402</v>
      </c>
      <c r="I73" s="169">
        <v>69</v>
      </c>
    </row>
    <row r="74" spans="2:9" x14ac:dyDescent="0.2">
      <c r="B74" s="1053"/>
      <c r="C74" s="889" t="s">
        <v>552</v>
      </c>
      <c r="D74" s="896">
        <f>'Form 44'!J17</f>
        <v>0</v>
      </c>
      <c r="E74" s="896">
        <f>'Form 11'!E27</f>
        <v>0</v>
      </c>
      <c r="F74" s="170">
        <f t="shared" si="2"/>
        <v>0</v>
      </c>
      <c r="G74" s="171" t="str">
        <f t="shared" si="3"/>
        <v>PASS</v>
      </c>
      <c r="H74" s="88" t="s">
        <v>826</v>
      </c>
      <c r="I74" s="169">
        <v>70</v>
      </c>
    </row>
    <row r="75" spans="2:9" x14ac:dyDescent="0.2">
      <c r="B75" s="1053"/>
      <c r="C75" s="889" t="s">
        <v>946</v>
      </c>
      <c r="D75" s="896">
        <f>'Form 44'!J18</f>
        <v>0</v>
      </c>
      <c r="E75" s="896">
        <f>'Form 11'!E28</f>
        <v>0</v>
      </c>
      <c r="F75" s="170">
        <f t="shared" si="2"/>
        <v>0</v>
      </c>
      <c r="G75" s="171" t="str">
        <f t="shared" si="3"/>
        <v>PASS</v>
      </c>
      <c r="H75" s="88" t="s">
        <v>822</v>
      </c>
      <c r="I75" s="169">
        <v>71</v>
      </c>
    </row>
    <row r="76" spans="2:9" x14ac:dyDescent="0.2">
      <c r="B76" s="1053"/>
      <c r="C76" s="889" t="s">
        <v>947</v>
      </c>
      <c r="D76" s="896">
        <f>'Form 44'!J22+'Form 44'!J23+'Form 44'!J24</f>
        <v>0</v>
      </c>
      <c r="E76" s="896">
        <f>'Form 11'!H21+'Form 11'!K21</f>
        <v>0</v>
      </c>
      <c r="F76" s="170">
        <f t="shared" si="2"/>
        <v>0</v>
      </c>
      <c r="G76" s="171" t="str">
        <f t="shared" si="3"/>
        <v>PASS</v>
      </c>
      <c r="H76" s="88" t="s">
        <v>375</v>
      </c>
      <c r="I76" s="169">
        <v>72</v>
      </c>
    </row>
    <row r="77" spans="2:9" x14ac:dyDescent="0.2">
      <c r="B77" s="1053"/>
      <c r="C77" s="889" t="s">
        <v>948</v>
      </c>
      <c r="D77" s="896">
        <f>'Form 44'!J25</f>
        <v>0</v>
      </c>
      <c r="E77" s="896">
        <f>'Form 11'!H22+'Form 11'!K22</f>
        <v>0</v>
      </c>
      <c r="F77" s="170">
        <f t="shared" si="2"/>
        <v>0</v>
      </c>
      <c r="G77" s="171" t="str">
        <f t="shared" si="3"/>
        <v>PASS</v>
      </c>
      <c r="H77" s="88" t="s">
        <v>441</v>
      </c>
      <c r="I77" s="169">
        <v>73</v>
      </c>
    </row>
    <row r="78" spans="2:9" x14ac:dyDescent="0.2">
      <c r="B78" s="1053"/>
      <c r="C78" s="889" t="s">
        <v>347</v>
      </c>
      <c r="D78" s="896">
        <f>'Form 44'!J26</f>
        <v>0</v>
      </c>
      <c r="E78" s="896">
        <f>'Form 11'!H23+'Form 11'!K23</f>
        <v>0</v>
      </c>
      <c r="F78" s="170">
        <f t="shared" si="2"/>
        <v>0</v>
      </c>
      <c r="G78" s="171" t="str">
        <f t="shared" si="3"/>
        <v>PASS</v>
      </c>
      <c r="H78" s="88" t="s">
        <v>349</v>
      </c>
      <c r="I78" s="169">
        <v>74</v>
      </c>
    </row>
    <row r="79" spans="2:9" x14ac:dyDescent="0.2">
      <c r="B79" s="1053"/>
      <c r="C79" s="889" t="s">
        <v>949</v>
      </c>
      <c r="D79" s="896">
        <f>'Form 44'!J27</f>
        <v>0</v>
      </c>
      <c r="E79" s="896">
        <f>'Form 11'!H24+'Form 11'!K24</f>
        <v>0</v>
      </c>
      <c r="F79" s="170">
        <f t="shared" si="2"/>
        <v>0</v>
      </c>
      <c r="G79" s="171" t="str">
        <f t="shared" si="3"/>
        <v>PASS</v>
      </c>
      <c r="H79" s="88" t="s">
        <v>442</v>
      </c>
      <c r="I79" s="169">
        <v>75</v>
      </c>
    </row>
    <row r="80" spans="2:9" x14ac:dyDescent="0.2">
      <c r="B80" s="1053"/>
      <c r="C80" s="889" t="s">
        <v>950</v>
      </c>
      <c r="D80" s="896">
        <f>'Form 44'!J29</f>
        <v>0</v>
      </c>
      <c r="E80" s="896">
        <f>'Form 11'!H26+'Form 11'!K26</f>
        <v>0</v>
      </c>
      <c r="F80" s="170">
        <f t="shared" si="2"/>
        <v>0</v>
      </c>
      <c r="G80" s="171" t="str">
        <f t="shared" si="3"/>
        <v>PASS</v>
      </c>
      <c r="H80" s="88" t="s">
        <v>443</v>
      </c>
      <c r="I80" s="169">
        <v>76</v>
      </c>
    </row>
    <row r="81" spans="2:9" x14ac:dyDescent="0.2">
      <c r="B81" s="1053"/>
      <c r="C81" s="889" t="s">
        <v>951</v>
      </c>
      <c r="D81" s="896">
        <f>'Form 44'!J30</f>
        <v>0</v>
      </c>
      <c r="E81" s="896">
        <f>'Form 11'!H27+'Form 11'!K27</f>
        <v>0</v>
      </c>
      <c r="F81" s="170">
        <f t="shared" si="2"/>
        <v>0</v>
      </c>
      <c r="G81" s="171" t="str">
        <f t="shared" si="3"/>
        <v>PASS</v>
      </c>
      <c r="H81" s="88" t="s">
        <v>554</v>
      </c>
      <c r="I81" s="169">
        <v>77</v>
      </c>
    </row>
    <row r="82" spans="2:9" x14ac:dyDescent="0.2">
      <c r="B82" s="1053"/>
      <c r="C82" s="889" t="s">
        <v>952</v>
      </c>
      <c r="D82" s="896">
        <f>'Form 44'!J31</f>
        <v>0</v>
      </c>
      <c r="E82" s="896">
        <f>'Form 11'!H28+'Form 11'!K28</f>
        <v>0</v>
      </c>
      <c r="F82" s="170">
        <f t="shared" si="2"/>
        <v>0</v>
      </c>
      <c r="G82" s="171" t="str">
        <f t="shared" si="3"/>
        <v>PASS</v>
      </c>
      <c r="H82" s="88" t="s">
        <v>553</v>
      </c>
      <c r="I82" s="169">
        <v>78</v>
      </c>
    </row>
    <row r="83" spans="2:9" x14ac:dyDescent="0.2">
      <c r="B83" s="1053"/>
      <c r="C83" s="889" t="s">
        <v>954</v>
      </c>
      <c r="D83" s="896">
        <f>'Form 44'!J41</f>
        <v>0</v>
      </c>
      <c r="E83" s="896">
        <f>'Form 11'!N54</f>
        <v>0</v>
      </c>
      <c r="F83" s="170">
        <f t="shared" si="2"/>
        <v>0</v>
      </c>
      <c r="G83" s="171" t="str">
        <f t="shared" si="3"/>
        <v>PASS</v>
      </c>
      <c r="H83" s="88" t="s">
        <v>1067</v>
      </c>
      <c r="I83" s="169">
        <v>79</v>
      </c>
    </row>
    <row r="84" spans="2:9" x14ac:dyDescent="0.2">
      <c r="B84" s="1054"/>
      <c r="C84" s="889" t="s">
        <v>955</v>
      </c>
      <c r="D84" s="896">
        <f>'Form 44'!J42</f>
        <v>0</v>
      </c>
      <c r="E84" s="896">
        <f>'Form 11'!N55</f>
        <v>0</v>
      </c>
      <c r="F84" s="170">
        <f t="shared" si="2"/>
        <v>0</v>
      </c>
      <c r="G84" s="171" t="str">
        <f t="shared" si="3"/>
        <v>PASS</v>
      </c>
      <c r="H84" s="88" t="s">
        <v>1069</v>
      </c>
      <c r="I84" s="169">
        <v>80</v>
      </c>
    </row>
    <row r="85" spans="2:9" x14ac:dyDescent="0.2">
      <c r="B85" s="1052">
        <v>45</v>
      </c>
      <c r="C85" s="906" t="s">
        <v>1633</v>
      </c>
      <c r="D85" s="896">
        <f>'Form 45'!L45</f>
        <v>0</v>
      </c>
      <c r="E85" s="896">
        <f>'Form 21'!M30</f>
        <v>0</v>
      </c>
      <c r="F85" s="170">
        <f t="shared" si="2"/>
        <v>0</v>
      </c>
      <c r="G85" s="171" t="str">
        <f t="shared" si="3"/>
        <v>PASS</v>
      </c>
      <c r="H85" s="172" t="s">
        <v>1438</v>
      </c>
      <c r="I85" s="169">
        <v>81</v>
      </c>
    </row>
    <row r="86" spans="2:9" x14ac:dyDescent="0.2">
      <c r="B86" s="1053"/>
      <c r="C86" s="889" t="s">
        <v>960</v>
      </c>
      <c r="D86" s="896">
        <f>'Form 45'!J48+'Form 45'!J49+'Form 45'!J50</f>
        <v>0</v>
      </c>
      <c r="E86" s="896">
        <f>'Form 11'!N79</f>
        <v>0</v>
      </c>
      <c r="F86" s="170">
        <f t="shared" si="2"/>
        <v>0</v>
      </c>
      <c r="G86" s="171" t="str">
        <f t="shared" si="3"/>
        <v>PASS</v>
      </c>
      <c r="H86" s="88" t="s">
        <v>376</v>
      </c>
      <c r="I86" s="169">
        <v>82</v>
      </c>
    </row>
    <row r="87" spans="2:9" x14ac:dyDescent="0.2">
      <c r="B87" s="1053"/>
      <c r="C87" s="889" t="s">
        <v>961</v>
      </c>
      <c r="D87" s="851">
        <f>'Form 45'!J51</f>
        <v>0</v>
      </c>
      <c r="E87" s="851">
        <f>'Form 11'!N80</f>
        <v>0</v>
      </c>
      <c r="F87" s="852">
        <f t="shared" si="2"/>
        <v>0</v>
      </c>
      <c r="G87" s="852" t="str">
        <f t="shared" si="3"/>
        <v>PASS</v>
      </c>
      <c r="H87" s="88" t="s">
        <v>1540</v>
      </c>
      <c r="I87" s="169">
        <v>83</v>
      </c>
    </row>
    <row r="88" spans="2:9" x14ac:dyDescent="0.2">
      <c r="B88" s="1053"/>
      <c r="C88" s="889" t="s">
        <v>350</v>
      </c>
      <c r="D88" s="896">
        <f>'Form 45'!J52</f>
        <v>0</v>
      </c>
      <c r="E88" s="896">
        <f>'Form 11'!N81</f>
        <v>0</v>
      </c>
      <c r="F88" s="170">
        <f t="shared" si="2"/>
        <v>0</v>
      </c>
      <c r="G88" s="171" t="str">
        <f t="shared" si="3"/>
        <v>PASS</v>
      </c>
      <c r="H88" s="88" t="s">
        <v>1543</v>
      </c>
      <c r="I88" s="169">
        <v>84</v>
      </c>
    </row>
    <row r="89" spans="2:9" x14ac:dyDescent="0.2">
      <c r="B89" s="1053"/>
      <c r="C89" s="889" t="s">
        <v>962</v>
      </c>
      <c r="D89" s="896">
        <f>'Form 45'!J53</f>
        <v>0</v>
      </c>
      <c r="E89" s="896">
        <f>'Form 11'!N82</f>
        <v>0</v>
      </c>
      <c r="F89" s="170">
        <f t="shared" si="2"/>
        <v>0</v>
      </c>
      <c r="G89" s="171" t="str">
        <f t="shared" si="3"/>
        <v>PASS</v>
      </c>
      <c r="H89" s="88" t="s">
        <v>1541</v>
      </c>
      <c r="I89" s="169">
        <v>85</v>
      </c>
    </row>
    <row r="90" spans="2:9" x14ac:dyDescent="0.2">
      <c r="B90" s="1053"/>
      <c r="C90" s="889" t="s">
        <v>963</v>
      </c>
      <c r="D90" s="896">
        <f>'Form 45'!J54</f>
        <v>0</v>
      </c>
      <c r="E90" s="896">
        <f>'Form 11'!N83</f>
        <v>0</v>
      </c>
      <c r="F90" s="170">
        <f t="shared" si="2"/>
        <v>0</v>
      </c>
      <c r="G90" s="171" t="str">
        <f t="shared" si="3"/>
        <v>PASS</v>
      </c>
      <c r="H90" s="88" t="s">
        <v>1542</v>
      </c>
      <c r="I90" s="169">
        <v>86</v>
      </c>
    </row>
    <row r="91" spans="2:9" x14ac:dyDescent="0.2">
      <c r="B91" s="1053"/>
      <c r="C91" s="889" t="s">
        <v>964</v>
      </c>
      <c r="D91" s="853">
        <f>'Form 45'!J55</f>
        <v>0</v>
      </c>
      <c r="E91" s="853">
        <f>'Form 11'!N84</f>
        <v>0</v>
      </c>
      <c r="F91" s="854">
        <f t="shared" si="2"/>
        <v>0</v>
      </c>
      <c r="G91" s="171" t="str">
        <f t="shared" si="3"/>
        <v>PASS</v>
      </c>
      <c r="H91" s="88" t="s">
        <v>1544</v>
      </c>
      <c r="I91" s="169">
        <v>87</v>
      </c>
    </row>
    <row r="92" spans="2:9" x14ac:dyDescent="0.2">
      <c r="B92" s="1054"/>
      <c r="C92" s="889" t="s">
        <v>965</v>
      </c>
      <c r="D92" s="896">
        <f>'Form 45'!J56+'Form 45'!J57</f>
        <v>0</v>
      </c>
      <c r="E92" s="896">
        <f>'Form 11'!N85+'Form 11'!N86</f>
        <v>0</v>
      </c>
      <c r="F92" s="170">
        <f t="shared" si="2"/>
        <v>0</v>
      </c>
      <c r="G92" s="171" t="str">
        <f t="shared" si="3"/>
        <v>PASS</v>
      </c>
      <c r="H92" s="88" t="s">
        <v>1543</v>
      </c>
      <c r="I92" s="169">
        <v>88</v>
      </c>
    </row>
    <row r="93" spans="2:9" x14ac:dyDescent="0.2">
      <c r="B93" s="1052">
        <v>51</v>
      </c>
      <c r="C93" s="888" t="s">
        <v>971</v>
      </c>
      <c r="D93" s="896">
        <f>'Form 51'!F20+'Form 51'!F33+'Form 51'!F72</f>
        <v>0</v>
      </c>
      <c r="E93" s="896">
        <f>'Form 11'!E21</f>
        <v>0</v>
      </c>
      <c r="F93" s="170">
        <f t="shared" si="2"/>
        <v>0</v>
      </c>
      <c r="G93" s="171" t="str">
        <f t="shared" si="3"/>
        <v>PASS</v>
      </c>
      <c r="H93" s="88" t="s">
        <v>374</v>
      </c>
      <c r="I93" s="169">
        <v>89</v>
      </c>
    </row>
    <row r="94" spans="2:9" x14ac:dyDescent="0.2">
      <c r="B94" s="1053"/>
      <c r="C94" s="888" t="s">
        <v>972</v>
      </c>
      <c r="D94" s="896">
        <f>'Form 51'!G20+'Form 51'!G33+'Form 51'!G72</f>
        <v>0</v>
      </c>
      <c r="E94" s="896">
        <f>'Form 12'!E13</f>
        <v>0</v>
      </c>
      <c r="F94" s="170">
        <f t="shared" si="2"/>
        <v>0</v>
      </c>
      <c r="G94" s="171" t="str">
        <f t="shared" si="3"/>
        <v>PASS</v>
      </c>
      <c r="H94" s="88" t="s">
        <v>377</v>
      </c>
      <c r="I94" s="169">
        <v>90</v>
      </c>
    </row>
    <row r="95" spans="2:9" x14ac:dyDescent="0.2">
      <c r="B95" s="1053"/>
      <c r="C95" s="888" t="s">
        <v>973</v>
      </c>
      <c r="D95" s="896">
        <f>'Form 51'!I20+'Form 51'!I33+'Form 51'!I72</f>
        <v>0</v>
      </c>
      <c r="E95" s="896">
        <f>'Form 11'!H21+'Form 11'!K21</f>
        <v>0</v>
      </c>
      <c r="F95" s="170">
        <f t="shared" si="2"/>
        <v>0</v>
      </c>
      <c r="G95" s="171" t="str">
        <f t="shared" si="3"/>
        <v>PASS</v>
      </c>
      <c r="H95" s="88" t="s">
        <v>378</v>
      </c>
      <c r="I95" s="169">
        <v>91</v>
      </c>
    </row>
    <row r="96" spans="2:9" x14ac:dyDescent="0.2">
      <c r="B96" s="1053"/>
      <c r="C96" s="888" t="s">
        <v>974</v>
      </c>
      <c r="D96" s="896">
        <f>'Form 51'!J20+'Form 51'!J33+'Form 51'!J72</f>
        <v>0</v>
      </c>
      <c r="E96" s="896">
        <f>'Form 12'!H13+'Form 12'!K13</f>
        <v>0</v>
      </c>
      <c r="F96" s="170">
        <f t="shared" si="2"/>
        <v>0</v>
      </c>
      <c r="G96" s="171" t="str">
        <f t="shared" si="3"/>
        <v>PASS</v>
      </c>
      <c r="H96" s="88" t="s">
        <v>379</v>
      </c>
      <c r="I96" s="169">
        <v>92</v>
      </c>
    </row>
    <row r="97" spans="2:9" x14ac:dyDescent="0.2">
      <c r="B97" s="1053"/>
      <c r="C97" s="888" t="s">
        <v>556</v>
      </c>
      <c r="D97" s="896">
        <f>'Form 51'!F46</f>
        <v>0</v>
      </c>
      <c r="E97" s="896">
        <f>'Form 11'!E22</f>
        <v>0</v>
      </c>
      <c r="F97" s="170">
        <f t="shared" si="2"/>
        <v>0</v>
      </c>
      <c r="G97" s="171" t="str">
        <f t="shared" si="3"/>
        <v>PASS</v>
      </c>
      <c r="H97" s="88" t="s">
        <v>555</v>
      </c>
      <c r="I97" s="169">
        <v>93</v>
      </c>
    </row>
    <row r="98" spans="2:9" x14ac:dyDescent="0.2">
      <c r="B98" s="1053"/>
      <c r="C98" s="888" t="s">
        <v>1299</v>
      </c>
      <c r="D98" s="896">
        <f>'Form 51'!G46</f>
        <v>0</v>
      </c>
      <c r="E98" s="896">
        <f>'Form 12'!E14</f>
        <v>0</v>
      </c>
      <c r="F98" s="170">
        <f t="shared" si="2"/>
        <v>0</v>
      </c>
      <c r="G98" s="171" t="str">
        <f t="shared" si="3"/>
        <v>PASS</v>
      </c>
      <c r="H98" s="88" t="s">
        <v>407</v>
      </c>
      <c r="I98" s="169">
        <v>94</v>
      </c>
    </row>
    <row r="99" spans="2:9" x14ac:dyDescent="0.2">
      <c r="B99" s="1053"/>
      <c r="C99" s="888" t="s">
        <v>557</v>
      </c>
      <c r="D99" s="896">
        <f>'Form 51'!I46</f>
        <v>0</v>
      </c>
      <c r="E99" s="896">
        <f>'Form 11'!H22+'Form 11'!K22</f>
        <v>0</v>
      </c>
      <c r="F99" s="170">
        <f t="shared" si="2"/>
        <v>0</v>
      </c>
      <c r="G99" s="171" t="str">
        <f t="shared" si="3"/>
        <v>PASS</v>
      </c>
      <c r="H99" s="88" t="s">
        <v>441</v>
      </c>
      <c r="I99" s="169">
        <v>95</v>
      </c>
    </row>
    <row r="100" spans="2:9" x14ac:dyDescent="0.2">
      <c r="B100" s="1053"/>
      <c r="C100" s="888" t="s">
        <v>178</v>
      </c>
      <c r="D100" s="896">
        <f>'Form 51'!J46</f>
        <v>0</v>
      </c>
      <c r="E100" s="896">
        <f>'Form 12'!H14+'Form 12'!K14</f>
        <v>0</v>
      </c>
      <c r="F100" s="170">
        <f t="shared" si="2"/>
        <v>0</v>
      </c>
      <c r="G100" s="171" t="str">
        <f t="shared" si="3"/>
        <v>PASS</v>
      </c>
      <c r="H100" s="88" t="s">
        <v>448</v>
      </c>
      <c r="I100" s="169">
        <v>96</v>
      </c>
    </row>
    <row r="101" spans="2:9" x14ac:dyDescent="0.2">
      <c r="B101" s="1053"/>
      <c r="C101" s="888" t="s">
        <v>975</v>
      </c>
      <c r="D101" s="896">
        <f>'Form 51'!F59</f>
        <v>0</v>
      </c>
      <c r="E101" s="896">
        <f>'Form 11'!E23</f>
        <v>0</v>
      </c>
      <c r="F101" s="170">
        <f t="shared" si="2"/>
        <v>0</v>
      </c>
      <c r="G101" s="171" t="str">
        <f t="shared" si="3"/>
        <v>PASS</v>
      </c>
      <c r="H101" s="88" t="s">
        <v>976</v>
      </c>
      <c r="I101" s="169">
        <v>97</v>
      </c>
    </row>
    <row r="102" spans="2:9" x14ac:dyDescent="0.2">
      <c r="B102" s="1053"/>
      <c r="C102" s="888" t="s">
        <v>977</v>
      </c>
      <c r="D102" s="896">
        <f>'Form 51'!G59</f>
        <v>0</v>
      </c>
      <c r="E102" s="896">
        <f>'Form 12'!E18</f>
        <v>0</v>
      </c>
      <c r="F102" s="170">
        <f t="shared" si="2"/>
        <v>0</v>
      </c>
      <c r="G102" s="171" t="str">
        <f t="shared" si="3"/>
        <v>PASS</v>
      </c>
      <c r="H102" s="88" t="s">
        <v>978</v>
      </c>
      <c r="I102" s="169">
        <v>98</v>
      </c>
    </row>
    <row r="103" spans="2:9" x14ac:dyDescent="0.2">
      <c r="B103" s="1053"/>
      <c r="C103" s="888" t="s">
        <v>980</v>
      </c>
      <c r="D103" s="896">
        <f>'Form 51'!I59</f>
        <v>0</v>
      </c>
      <c r="E103" s="896">
        <f>'Form 11'!H23+'Form 11'!K23</f>
        <v>0</v>
      </c>
      <c r="F103" s="170">
        <f t="shared" si="2"/>
        <v>0</v>
      </c>
      <c r="G103" s="171" t="str">
        <f t="shared" si="3"/>
        <v>PASS</v>
      </c>
      <c r="H103" s="88" t="s">
        <v>979</v>
      </c>
      <c r="I103" s="169">
        <v>99</v>
      </c>
    </row>
    <row r="104" spans="2:9" x14ac:dyDescent="0.2">
      <c r="B104" s="1054"/>
      <c r="C104" s="888" t="s">
        <v>981</v>
      </c>
      <c r="D104" s="896">
        <f>'Form 51'!J59</f>
        <v>0</v>
      </c>
      <c r="E104" s="896">
        <f>'Form 12'!H18+'Form 12'!K18</f>
        <v>0</v>
      </c>
      <c r="F104" s="170">
        <f t="shared" si="2"/>
        <v>0</v>
      </c>
      <c r="G104" s="171" t="str">
        <f t="shared" si="3"/>
        <v>PASS</v>
      </c>
      <c r="H104" s="88" t="s">
        <v>982</v>
      </c>
      <c r="I104" s="169">
        <v>100</v>
      </c>
    </row>
    <row r="105" spans="2:9" x14ac:dyDescent="0.2">
      <c r="B105" s="1052">
        <v>52</v>
      </c>
      <c r="C105" s="888" t="s">
        <v>1493</v>
      </c>
      <c r="D105" s="896">
        <f>'Form 52'!G30</f>
        <v>0</v>
      </c>
      <c r="E105" s="896">
        <f>'Form 21'!M11</f>
        <v>0</v>
      </c>
      <c r="F105" s="170">
        <f t="shared" si="2"/>
        <v>0</v>
      </c>
      <c r="G105" s="171" t="str">
        <f t="shared" si="3"/>
        <v>PASS</v>
      </c>
      <c r="H105" s="88" t="s">
        <v>1075</v>
      </c>
      <c r="I105" s="169">
        <v>101</v>
      </c>
    </row>
    <row r="106" spans="2:9" x14ac:dyDescent="0.2">
      <c r="B106" s="1053"/>
      <c r="C106" s="888" t="s">
        <v>1494</v>
      </c>
      <c r="D106" s="896">
        <f>'Form 52'!H30</f>
        <v>0</v>
      </c>
      <c r="E106" s="896">
        <f>'Form 21'!N11</f>
        <v>0</v>
      </c>
      <c r="F106" s="170">
        <f t="shared" si="2"/>
        <v>0</v>
      </c>
      <c r="G106" s="171" t="str">
        <f t="shared" si="3"/>
        <v>PASS</v>
      </c>
      <c r="H106" s="88" t="s">
        <v>1076</v>
      </c>
      <c r="I106" s="169">
        <v>102</v>
      </c>
    </row>
    <row r="107" spans="2:9" x14ac:dyDescent="0.2">
      <c r="B107" s="1053"/>
      <c r="C107" s="888" t="s">
        <v>1495</v>
      </c>
      <c r="D107" s="896">
        <f>'Form 52'!J30</f>
        <v>0</v>
      </c>
      <c r="E107" s="896">
        <f>'Form 11'!E24</f>
        <v>0</v>
      </c>
      <c r="F107" s="170">
        <f t="shared" si="2"/>
        <v>0</v>
      </c>
      <c r="G107" s="171" t="str">
        <f t="shared" si="3"/>
        <v>PASS</v>
      </c>
      <c r="H107" s="88" t="s">
        <v>514</v>
      </c>
      <c r="I107" s="169">
        <v>103</v>
      </c>
    </row>
    <row r="108" spans="2:9" x14ac:dyDescent="0.2">
      <c r="B108" s="1053"/>
      <c r="C108" s="888" t="s">
        <v>1496</v>
      </c>
      <c r="D108" s="896">
        <f>'Form 52'!K30</f>
        <v>0</v>
      </c>
      <c r="E108" s="896">
        <f>'Form 12'!E15</f>
        <v>0</v>
      </c>
      <c r="F108" s="170">
        <f t="shared" si="2"/>
        <v>0</v>
      </c>
      <c r="G108" s="171" t="str">
        <f t="shared" si="3"/>
        <v>PASS</v>
      </c>
      <c r="H108" s="88" t="s">
        <v>522</v>
      </c>
      <c r="I108" s="169">
        <v>104</v>
      </c>
    </row>
    <row r="109" spans="2:9" x14ac:dyDescent="0.2">
      <c r="B109" s="1053"/>
      <c r="C109" s="888" t="s">
        <v>1497</v>
      </c>
      <c r="D109" s="896">
        <f>'Form 52'!M30</f>
        <v>0</v>
      </c>
      <c r="E109" s="896">
        <f>'Form 11'!H24+'Form 11'!K24</f>
        <v>0</v>
      </c>
      <c r="F109" s="170">
        <f t="shared" si="2"/>
        <v>0</v>
      </c>
      <c r="G109" s="171" t="str">
        <f t="shared" si="3"/>
        <v>PASS</v>
      </c>
      <c r="H109" s="88" t="s">
        <v>523</v>
      </c>
      <c r="I109" s="169">
        <v>105</v>
      </c>
    </row>
    <row r="110" spans="2:9" x14ac:dyDescent="0.2">
      <c r="B110" s="1054"/>
      <c r="C110" s="888" t="s">
        <v>1498</v>
      </c>
      <c r="D110" s="896">
        <f>'Form 52'!N30</f>
        <v>0</v>
      </c>
      <c r="E110" s="896">
        <f>'Form 12'!H15+'Form 12'!K15</f>
        <v>0</v>
      </c>
      <c r="F110" s="170">
        <f t="shared" si="2"/>
        <v>0</v>
      </c>
      <c r="G110" s="171" t="str">
        <f t="shared" si="3"/>
        <v>PASS</v>
      </c>
      <c r="H110" s="88" t="s">
        <v>524</v>
      </c>
      <c r="I110" s="169">
        <v>106</v>
      </c>
    </row>
    <row r="111" spans="2:9" x14ac:dyDescent="0.2">
      <c r="B111" s="1052">
        <v>53</v>
      </c>
      <c r="C111" s="888" t="s">
        <v>517</v>
      </c>
      <c r="D111" s="896">
        <f>'Form 53'!E20</f>
        <v>0</v>
      </c>
      <c r="E111" s="896">
        <f>'Form 21'!E13</f>
        <v>0</v>
      </c>
      <c r="F111" s="170">
        <f t="shared" si="2"/>
        <v>0</v>
      </c>
      <c r="G111" s="171" t="str">
        <f t="shared" si="3"/>
        <v>PASS</v>
      </c>
      <c r="H111" s="88" t="s">
        <v>823</v>
      </c>
      <c r="I111" s="169">
        <v>107</v>
      </c>
    </row>
    <row r="112" spans="2:9" x14ac:dyDescent="0.2">
      <c r="B112" s="1053"/>
      <c r="C112" s="888" t="s">
        <v>518</v>
      </c>
      <c r="D112" s="896">
        <f>'Form 53'!F20</f>
        <v>0</v>
      </c>
      <c r="E112" s="896">
        <f>'Form 21'!F13</f>
        <v>0</v>
      </c>
      <c r="F112" s="170">
        <f t="shared" si="2"/>
        <v>0</v>
      </c>
      <c r="G112" s="171" t="str">
        <f t="shared" si="3"/>
        <v>PASS</v>
      </c>
      <c r="H112" s="88" t="s">
        <v>827</v>
      </c>
      <c r="I112" s="169">
        <v>108</v>
      </c>
    </row>
    <row r="113" spans="2:9" x14ac:dyDescent="0.2">
      <c r="B113" s="1053"/>
      <c r="C113" s="888" t="s">
        <v>1499</v>
      </c>
      <c r="D113" s="896">
        <f>'Form 53'!J20</f>
        <v>0</v>
      </c>
      <c r="E113" s="896">
        <f>'Form 11'!E27+'Form 11'!E28+'Form 11'!E23</f>
        <v>0</v>
      </c>
      <c r="F113" s="170">
        <f t="shared" si="2"/>
        <v>0</v>
      </c>
      <c r="G113" s="171" t="str">
        <f t="shared" si="3"/>
        <v>PASS</v>
      </c>
      <c r="H113" s="88" t="s">
        <v>828</v>
      </c>
      <c r="I113" s="169">
        <v>109</v>
      </c>
    </row>
    <row r="114" spans="2:9" x14ac:dyDescent="0.2">
      <c r="B114" s="1053"/>
      <c r="C114" s="888" t="s">
        <v>519</v>
      </c>
      <c r="D114" s="896">
        <f>'Form 53'!E33</f>
        <v>0</v>
      </c>
      <c r="E114" s="896">
        <f>'Form 21'!I13</f>
        <v>0</v>
      </c>
      <c r="F114" s="170">
        <f t="shared" si="2"/>
        <v>0</v>
      </c>
      <c r="G114" s="171" t="str">
        <f t="shared" si="3"/>
        <v>PASS</v>
      </c>
      <c r="H114" s="88" t="s">
        <v>829</v>
      </c>
      <c r="I114" s="169">
        <v>110</v>
      </c>
    </row>
    <row r="115" spans="2:9" x14ac:dyDescent="0.2">
      <c r="B115" s="1053"/>
      <c r="C115" s="888" t="s">
        <v>520</v>
      </c>
      <c r="D115" s="896">
        <f>'Form 53'!F33</f>
        <v>0</v>
      </c>
      <c r="E115" s="896">
        <f>'Form 21'!J13</f>
        <v>0</v>
      </c>
      <c r="F115" s="170">
        <f t="shared" si="2"/>
        <v>0</v>
      </c>
      <c r="G115" s="171" t="str">
        <f t="shared" si="3"/>
        <v>PASS</v>
      </c>
      <c r="H115" s="88" t="s">
        <v>830</v>
      </c>
      <c r="I115" s="169">
        <v>111</v>
      </c>
    </row>
    <row r="116" spans="2:9" ht="15" customHeight="1" x14ac:dyDescent="0.2">
      <c r="B116" s="1054"/>
      <c r="C116" s="888" t="s">
        <v>1500</v>
      </c>
      <c r="D116" s="896">
        <f>'Form 53'!J33</f>
        <v>0</v>
      </c>
      <c r="E116" s="896">
        <f>'Form 11'!H27+'Form 11'!H28+'Form 11'!K27+'Form 11'!K28+'Form 11'!H23+'Form 11'!K23</f>
        <v>0</v>
      </c>
      <c r="F116" s="170">
        <f t="shared" si="2"/>
        <v>0</v>
      </c>
      <c r="G116" s="171" t="str">
        <f t="shared" si="3"/>
        <v>PASS</v>
      </c>
      <c r="H116" s="88" t="s">
        <v>831</v>
      </c>
      <c r="I116" s="169">
        <v>112</v>
      </c>
    </row>
    <row r="117" spans="2:9" ht="15" customHeight="1" x14ac:dyDescent="0.2">
      <c r="B117" s="1055">
        <v>54</v>
      </c>
      <c r="C117" s="888" t="s">
        <v>1323</v>
      </c>
      <c r="D117" s="896">
        <f>'Form 54'!E20</f>
        <v>0</v>
      </c>
      <c r="E117" s="896">
        <f>'Form 21'!E13</f>
        <v>0</v>
      </c>
      <c r="F117" s="170">
        <f t="shared" si="2"/>
        <v>0</v>
      </c>
      <c r="G117" s="171" t="str">
        <f t="shared" si="3"/>
        <v>PASS</v>
      </c>
      <c r="H117" s="172" t="s">
        <v>823</v>
      </c>
      <c r="I117" s="169">
        <v>113</v>
      </c>
    </row>
    <row r="118" spans="2:9" ht="15" customHeight="1" x14ac:dyDescent="0.2">
      <c r="B118" s="1056"/>
      <c r="C118" s="888" t="s">
        <v>1324</v>
      </c>
      <c r="D118" s="896">
        <f>'Form 54'!F20</f>
        <v>0</v>
      </c>
      <c r="E118" s="896">
        <f>'Form 21'!F13</f>
        <v>0</v>
      </c>
      <c r="F118" s="170">
        <f t="shared" si="2"/>
        <v>0</v>
      </c>
      <c r="G118" s="171" t="str">
        <f t="shared" si="3"/>
        <v>PASS</v>
      </c>
      <c r="H118" s="172" t="s">
        <v>827</v>
      </c>
      <c r="I118" s="169">
        <v>114</v>
      </c>
    </row>
    <row r="119" spans="2:9" ht="15" customHeight="1" x14ac:dyDescent="0.2">
      <c r="B119" s="1056"/>
      <c r="C119" s="888" t="s">
        <v>521</v>
      </c>
      <c r="D119" s="896">
        <f>'Form 54'!J20</f>
        <v>0</v>
      </c>
      <c r="E119" s="896">
        <f>'Form 12'!E18</f>
        <v>0</v>
      </c>
      <c r="F119" s="170">
        <f t="shared" si="2"/>
        <v>0</v>
      </c>
      <c r="G119" s="171" t="str">
        <f t="shared" si="3"/>
        <v>PASS</v>
      </c>
      <c r="H119" s="172" t="s">
        <v>515</v>
      </c>
      <c r="I119" s="169">
        <v>115</v>
      </c>
    </row>
    <row r="120" spans="2:9" ht="15" customHeight="1" x14ac:dyDescent="0.2">
      <c r="B120" s="1056"/>
      <c r="C120" s="888" t="s">
        <v>1325</v>
      </c>
      <c r="D120" s="896">
        <f>'Form 54'!E33</f>
        <v>0</v>
      </c>
      <c r="E120" s="896">
        <f>'Form 21'!I13</f>
        <v>0</v>
      </c>
      <c r="F120" s="170">
        <f t="shared" si="2"/>
        <v>0</v>
      </c>
      <c r="G120" s="171" t="str">
        <f t="shared" si="3"/>
        <v>PASS</v>
      </c>
      <c r="H120" s="172" t="s">
        <v>829</v>
      </c>
      <c r="I120" s="169">
        <v>116</v>
      </c>
    </row>
    <row r="121" spans="2:9" ht="15" customHeight="1" x14ac:dyDescent="0.2">
      <c r="B121" s="1056"/>
      <c r="C121" s="888" t="s">
        <v>1326</v>
      </c>
      <c r="D121" s="896">
        <f>'Form 54'!F33</f>
        <v>0</v>
      </c>
      <c r="E121" s="896">
        <f>'Form 21'!J13</f>
        <v>0</v>
      </c>
      <c r="F121" s="170">
        <f t="shared" si="2"/>
        <v>0</v>
      </c>
      <c r="G121" s="171" t="str">
        <f t="shared" si="3"/>
        <v>PASS</v>
      </c>
      <c r="H121" s="172" t="s">
        <v>830</v>
      </c>
      <c r="I121" s="169">
        <v>117</v>
      </c>
    </row>
    <row r="122" spans="2:9" ht="15" customHeight="1" x14ac:dyDescent="0.2">
      <c r="B122" s="173"/>
      <c r="C122" s="888" t="s">
        <v>179</v>
      </c>
      <c r="D122" s="896">
        <f>'Form 54'!J33</f>
        <v>0</v>
      </c>
      <c r="E122" s="896">
        <f>'Form 12'!H18+'Form 12'!K18</f>
        <v>0</v>
      </c>
      <c r="F122" s="170">
        <f t="shared" si="2"/>
        <v>0</v>
      </c>
      <c r="G122" s="171" t="str">
        <f t="shared" si="3"/>
        <v>PASS</v>
      </c>
      <c r="H122" s="172" t="s">
        <v>516</v>
      </c>
      <c r="I122" s="169">
        <v>118</v>
      </c>
    </row>
    <row r="123" spans="2:9" x14ac:dyDescent="0.2">
      <c r="B123" s="1055">
        <v>55</v>
      </c>
      <c r="C123" s="888" t="s">
        <v>334</v>
      </c>
      <c r="D123" s="896">
        <f>'Form 55'!J32</f>
        <v>0</v>
      </c>
      <c r="E123" s="896">
        <f>'Form 21'!E13</f>
        <v>0</v>
      </c>
      <c r="F123" s="170">
        <f t="shared" si="2"/>
        <v>0</v>
      </c>
      <c r="G123" s="171" t="str">
        <f t="shared" si="3"/>
        <v>PASS</v>
      </c>
      <c r="H123" s="172" t="s">
        <v>408</v>
      </c>
      <c r="I123" s="169">
        <v>119</v>
      </c>
    </row>
    <row r="124" spans="2:9" x14ac:dyDescent="0.2">
      <c r="B124" s="1056"/>
      <c r="C124" s="888" t="s">
        <v>335</v>
      </c>
      <c r="D124" s="896">
        <f>'Form 55'!O32</f>
        <v>0</v>
      </c>
      <c r="E124" s="896">
        <f>'Form 21'!E21</f>
        <v>0</v>
      </c>
      <c r="F124" s="170">
        <f t="shared" si="2"/>
        <v>0</v>
      </c>
      <c r="G124" s="171" t="str">
        <f t="shared" si="3"/>
        <v>PASS</v>
      </c>
      <c r="H124" s="172" t="s">
        <v>409</v>
      </c>
      <c r="I124" s="169">
        <v>120</v>
      </c>
    </row>
    <row r="125" spans="2:9" x14ac:dyDescent="0.2">
      <c r="B125" s="1056"/>
      <c r="C125" s="888" t="s">
        <v>336</v>
      </c>
      <c r="D125" s="896">
        <f>'Form 55'!J44</f>
        <v>0</v>
      </c>
      <c r="E125" s="896">
        <f>'Form 21'!I13</f>
        <v>0</v>
      </c>
      <c r="F125" s="170">
        <f t="shared" si="2"/>
        <v>0</v>
      </c>
      <c r="G125" s="171" t="str">
        <f t="shared" si="3"/>
        <v>PASS</v>
      </c>
      <c r="H125" s="172" t="s">
        <v>449</v>
      </c>
      <c r="I125" s="169">
        <v>121</v>
      </c>
    </row>
    <row r="126" spans="2:9" x14ac:dyDescent="0.2">
      <c r="B126" s="1057"/>
      <c r="C126" s="888" t="s">
        <v>337</v>
      </c>
      <c r="D126" s="896">
        <f>'Form 55'!O44</f>
        <v>0</v>
      </c>
      <c r="E126" s="896">
        <f>'Form 21'!I21</f>
        <v>0</v>
      </c>
      <c r="F126" s="170">
        <f t="shared" si="2"/>
        <v>0</v>
      </c>
      <c r="G126" s="171" t="str">
        <f t="shared" si="3"/>
        <v>PASS</v>
      </c>
      <c r="H126" s="172" t="s">
        <v>450</v>
      </c>
      <c r="I126" s="169">
        <v>122</v>
      </c>
    </row>
    <row r="127" spans="2:9" x14ac:dyDescent="0.2">
      <c r="B127" s="1052">
        <v>56</v>
      </c>
      <c r="C127" s="888" t="s">
        <v>338</v>
      </c>
      <c r="D127" s="896">
        <f>'Form 56'!F50</f>
        <v>0</v>
      </c>
      <c r="E127" s="896">
        <f>'Form 21'!E12</f>
        <v>0</v>
      </c>
      <c r="F127" s="170">
        <f t="shared" si="2"/>
        <v>0</v>
      </c>
      <c r="G127" s="171" t="str">
        <f t="shared" si="3"/>
        <v>PASS</v>
      </c>
      <c r="H127" s="88" t="s">
        <v>741</v>
      </c>
      <c r="I127" s="169">
        <v>123</v>
      </c>
    </row>
    <row r="128" spans="2:9" x14ac:dyDescent="0.2">
      <c r="B128" s="1053"/>
      <c r="C128" s="888" t="s">
        <v>339</v>
      </c>
      <c r="D128" s="896">
        <f>'Form 56'!H50</f>
        <v>0</v>
      </c>
      <c r="E128" s="896">
        <f>'Form 21'!E20</f>
        <v>0</v>
      </c>
      <c r="F128" s="170">
        <f t="shared" si="2"/>
        <v>0</v>
      </c>
      <c r="G128" s="171" t="str">
        <f t="shared" si="3"/>
        <v>PASS</v>
      </c>
      <c r="H128" s="88" t="s">
        <v>743</v>
      </c>
      <c r="I128" s="169">
        <v>124</v>
      </c>
    </row>
    <row r="129" spans="2:9" x14ac:dyDescent="0.2">
      <c r="B129" s="1053"/>
      <c r="C129" s="888" t="s">
        <v>340</v>
      </c>
      <c r="D129" s="896">
        <f>'Form 56'!K50</f>
        <v>0</v>
      </c>
      <c r="E129" s="896">
        <f>'Form 21'!I12</f>
        <v>0</v>
      </c>
      <c r="F129" s="170">
        <f t="shared" si="2"/>
        <v>0</v>
      </c>
      <c r="G129" s="171" t="str">
        <f t="shared" si="3"/>
        <v>PASS</v>
      </c>
      <c r="H129" s="88" t="s">
        <v>744</v>
      </c>
      <c r="I129" s="169">
        <v>125</v>
      </c>
    </row>
    <row r="130" spans="2:9" x14ac:dyDescent="0.2">
      <c r="B130" s="1054"/>
      <c r="C130" s="888" t="s">
        <v>341</v>
      </c>
      <c r="D130" s="896">
        <f>'Form 56'!M50</f>
        <v>0</v>
      </c>
      <c r="E130" s="896">
        <f>'Form 21'!I20</f>
        <v>0</v>
      </c>
      <c r="F130" s="170">
        <f t="shared" si="2"/>
        <v>0</v>
      </c>
      <c r="G130" s="171" t="str">
        <f t="shared" si="3"/>
        <v>PASS</v>
      </c>
      <c r="H130" s="88" t="s">
        <v>742</v>
      </c>
      <c r="I130" s="169">
        <v>126</v>
      </c>
    </row>
    <row r="131" spans="2:9" x14ac:dyDescent="0.2">
      <c r="B131" s="1052">
        <v>61</v>
      </c>
      <c r="C131" s="889" t="s">
        <v>558</v>
      </c>
      <c r="D131" s="896">
        <f>'Form 61'!L9+'Form 61'!L10+'Form 61'!L11</f>
        <v>0</v>
      </c>
      <c r="E131" s="896">
        <f>'Form 12'!E13</f>
        <v>0</v>
      </c>
      <c r="F131" s="170">
        <f t="shared" si="2"/>
        <v>0</v>
      </c>
      <c r="G131" s="171" t="str">
        <f t="shared" si="3"/>
        <v>PASS</v>
      </c>
      <c r="H131" s="88" t="s">
        <v>377</v>
      </c>
      <c r="I131" s="169">
        <v>127</v>
      </c>
    </row>
    <row r="132" spans="2:9" x14ac:dyDescent="0.2">
      <c r="B132" s="1053"/>
      <c r="C132" s="889" t="s">
        <v>559</v>
      </c>
      <c r="D132" s="896">
        <f>'Form 61'!L12</f>
        <v>0</v>
      </c>
      <c r="E132" s="896">
        <f>'Form 12'!E14</f>
        <v>0</v>
      </c>
      <c r="F132" s="170">
        <f t="shared" si="2"/>
        <v>0</v>
      </c>
      <c r="G132" s="171" t="str">
        <f t="shared" si="3"/>
        <v>PASS</v>
      </c>
      <c r="H132" s="88" t="s">
        <v>407</v>
      </c>
      <c r="I132" s="169">
        <v>128</v>
      </c>
    </row>
    <row r="133" spans="2:9" x14ac:dyDescent="0.2">
      <c r="B133" s="1053"/>
      <c r="C133" s="889" t="s">
        <v>560</v>
      </c>
      <c r="D133" s="896">
        <f>'Form 61'!L13</f>
        <v>0</v>
      </c>
      <c r="E133" s="896">
        <f>'Form 12'!E15</f>
        <v>0</v>
      </c>
      <c r="F133" s="170">
        <f t="shared" si="2"/>
        <v>0</v>
      </c>
      <c r="G133" s="171" t="str">
        <f t="shared" si="3"/>
        <v>PASS</v>
      </c>
      <c r="H133" s="88" t="s">
        <v>410</v>
      </c>
      <c r="I133" s="169">
        <v>129</v>
      </c>
    </row>
    <row r="134" spans="2:9" x14ac:dyDescent="0.2">
      <c r="B134" s="1053"/>
      <c r="C134" s="889" t="s">
        <v>561</v>
      </c>
      <c r="D134" s="896">
        <f>'Form 61'!L15</f>
        <v>0</v>
      </c>
      <c r="E134" s="896">
        <f>'Form 12'!E17</f>
        <v>0</v>
      </c>
      <c r="F134" s="170">
        <f t="shared" ref="F134:F196" si="4">IF(OR(D134="",E134=""),"",D134-E134)</f>
        <v>0</v>
      </c>
      <c r="G134" s="171" t="str">
        <f t="shared" ref="G134:G196" si="5">IF(F134="","",IF(F134&lt;1,IF(F134&lt;0,"FAIL","PASS"),"FAIL"))</f>
        <v>PASS</v>
      </c>
      <c r="H134" s="88" t="s">
        <v>411</v>
      </c>
      <c r="I134" s="169">
        <v>130</v>
      </c>
    </row>
    <row r="135" spans="2:9" x14ac:dyDescent="0.2">
      <c r="B135" s="1053"/>
      <c r="C135" s="889" t="s">
        <v>562</v>
      </c>
      <c r="D135" s="896">
        <f>'Form 61'!L16</f>
        <v>0</v>
      </c>
      <c r="E135" s="896">
        <f>'Form 12'!E18</f>
        <v>0</v>
      </c>
      <c r="F135" s="170">
        <f t="shared" si="4"/>
        <v>0</v>
      </c>
      <c r="G135" s="171" t="str">
        <f t="shared" si="5"/>
        <v>PASS</v>
      </c>
      <c r="H135" s="88" t="s">
        <v>412</v>
      </c>
      <c r="I135" s="169">
        <v>131</v>
      </c>
    </row>
    <row r="136" spans="2:9" x14ac:dyDescent="0.2">
      <c r="B136" s="1053"/>
      <c r="C136" s="889" t="s">
        <v>180</v>
      </c>
      <c r="D136" s="896">
        <f>'Form 61'!L20+'Form 61'!L21+'Form 61'!L22</f>
        <v>0</v>
      </c>
      <c r="E136" s="896">
        <f>'Form 12'!H13+'Form 12'!K13</f>
        <v>0</v>
      </c>
      <c r="F136" s="170">
        <f t="shared" si="4"/>
        <v>0</v>
      </c>
      <c r="G136" s="171" t="str">
        <f t="shared" si="5"/>
        <v>PASS</v>
      </c>
      <c r="H136" s="88" t="s">
        <v>379</v>
      </c>
      <c r="I136" s="169">
        <v>132</v>
      </c>
    </row>
    <row r="137" spans="2:9" x14ac:dyDescent="0.2">
      <c r="B137" s="1053"/>
      <c r="C137" s="889" t="s">
        <v>181</v>
      </c>
      <c r="D137" s="896">
        <f>'Form 61'!L23</f>
        <v>0</v>
      </c>
      <c r="E137" s="896">
        <f>'Form 12'!H14+'Form 12'!K14</f>
        <v>0</v>
      </c>
      <c r="F137" s="170">
        <f t="shared" si="4"/>
        <v>0</v>
      </c>
      <c r="G137" s="171" t="str">
        <f t="shared" si="5"/>
        <v>PASS</v>
      </c>
      <c r="H137" s="88" t="s">
        <v>448</v>
      </c>
      <c r="I137" s="169">
        <v>133</v>
      </c>
    </row>
    <row r="138" spans="2:9" x14ac:dyDescent="0.2">
      <c r="B138" s="1053"/>
      <c r="C138" s="889" t="s">
        <v>182</v>
      </c>
      <c r="D138" s="896">
        <f>'Form 61'!L24</f>
        <v>0</v>
      </c>
      <c r="E138" s="896">
        <f>'Form 12'!H15+'Form 12'!K15</f>
        <v>0</v>
      </c>
      <c r="F138" s="170">
        <f t="shared" si="4"/>
        <v>0</v>
      </c>
      <c r="G138" s="171" t="str">
        <f t="shared" si="5"/>
        <v>PASS</v>
      </c>
      <c r="H138" s="88" t="s">
        <v>451</v>
      </c>
      <c r="I138" s="169">
        <v>134</v>
      </c>
    </row>
    <row r="139" spans="2:9" x14ac:dyDescent="0.2">
      <c r="B139" s="1053"/>
      <c r="C139" s="889" t="s">
        <v>183</v>
      </c>
      <c r="D139" s="896">
        <f>'Form 61'!L26</f>
        <v>0</v>
      </c>
      <c r="E139" s="896">
        <f>'Form 12'!H17+'Form 12'!K17</f>
        <v>0</v>
      </c>
      <c r="F139" s="170">
        <f t="shared" si="4"/>
        <v>0</v>
      </c>
      <c r="G139" s="171" t="str">
        <f t="shared" si="5"/>
        <v>PASS</v>
      </c>
      <c r="H139" s="88" t="s">
        <v>452</v>
      </c>
      <c r="I139" s="169">
        <v>135</v>
      </c>
    </row>
    <row r="140" spans="2:9" x14ac:dyDescent="0.2">
      <c r="B140" s="1053"/>
      <c r="C140" s="889" t="s">
        <v>184</v>
      </c>
      <c r="D140" s="896">
        <f>'Form 61'!L27</f>
        <v>0</v>
      </c>
      <c r="E140" s="896">
        <f>'Form 12'!H18+'Form 12'!K18</f>
        <v>0</v>
      </c>
      <c r="F140" s="170">
        <f t="shared" si="4"/>
        <v>0</v>
      </c>
      <c r="G140" s="171" t="str">
        <f t="shared" si="5"/>
        <v>PASS</v>
      </c>
      <c r="H140" s="88" t="s">
        <v>453</v>
      </c>
      <c r="I140" s="169">
        <v>136</v>
      </c>
    </row>
    <row r="141" spans="2:9" x14ac:dyDescent="0.2">
      <c r="B141" s="1053"/>
      <c r="C141" s="889" t="s">
        <v>185</v>
      </c>
      <c r="D141" s="896">
        <f>'Form 61'!L36</f>
        <v>0</v>
      </c>
      <c r="E141" s="896">
        <f>'Form 12'!N49</f>
        <v>0</v>
      </c>
      <c r="F141" s="170">
        <f t="shared" si="4"/>
        <v>0</v>
      </c>
      <c r="G141" s="171" t="str">
        <f t="shared" si="5"/>
        <v>PASS</v>
      </c>
      <c r="H141" s="88" t="s">
        <v>1091</v>
      </c>
      <c r="I141" s="169">
        <v>137</v>
      </c>
    </row>
    <row r="142" spans="2:9" x14ac:dyDescent="0.2">
      <c r="B142" s="1054"/>
      <c r="C142" s="889" t="s">
        <v>186</v>
      </c>
      <c r="D142" s="896">
        <f>'Form 61'!L37</f>
        <v>0</v>
      </c>
      <c r="E142" s="896">
        <f>'Form 12'!N50</f>
        <v>0</v>
      </c>
      <c r="F142" s="170">
        <f t="shared" si="4"/>
        <v>0</v>
      </c>
      <c r="G142" s="171" t="str">
        <f t="shared" si="5"/>
        <v>PASS</v>
      </c>
      <c r="H142" s="88" t="s">
        <v>1092</v>
      </c>
      <c r="I142" s="169">
        <v>138</v>
      </c>
    </row>
    <row r="143" spans="2:9" x14ac:dyDescent="0.2">
      <c r="B143" s="1052">
        <v>62</v>
      </c>
      <c r="C143" s="888" t="s">
        <v>1093</v>
      </c>
      <c r="D143" s="896">
        <f>'Form 62'!G33</f>
        <v>0</v>
      </c>
      <c r="E143" s="896">
        <f>'Form 12'!E22</f>
        <v>0</v>
      </c>
      <c r="F143" s="170">
        <f t="shared" si="4"/>
        <v>0</v>
      </c>
      <c r="G143" s="171" t="str">
        <f t="shared" si="5"/>
        <v>PASS</v>
      </c>
      <c r="H143" s="88" t="s">
        <v>351</v>
      </c>
      <c r="I143" s="169">
        <v>139</v>
      </c>
    </row>
    <row r="144" spans="2:9" x14ac:dyDescent="0.2">
      <c r="B144" s="1053"/>
      <c r="C144" s="888" t="s">
        <v>1094</v>
      </c>
      <c r="D144" s="896">
        <f>SUM('Form 62'!H33:J33)</f>
        <v>0</v>
      </c>
      <c r="E144" s="896">
        <f>'Form 12'!E23</f>
        <v>0</v>
      </c>
      <c r="F144" s="170">
        <f t="shared" si="4"/>
        <v>0</v>
      </c>
      <c r="G144" s="171" t="str">
        <f t="shared" si="5"/>
        <v>PASS</v>
      </c>
      <c r="H144" s="88" t="s">
        <v>1305</v>
      </c>
      <c r="I144" s="169">
        <v>140</v>
      </c>
    </row>
    <row r="145" spans="2:9" x14ac:dyDescent="0.2">
      <c r="B145" s="1053"/>
      <c r="C145" s="890" t="s">
        <v>527</v>
      </c>
      <c r="D145" s="897">
        <f>SUM('Form 62'!K33:N33)</f>
        <v>0</v>
      </c>
      <c r="E145" s="897">
        <f>'Form 12'!E24</f>
        <v>0</v>
      </c>
      <c r="F145" s="170">
        <f t="shared" si="4"/>
        <v>0</v>
      </c>
      <c r="G145" s="171" t="str">
        <f t="shared" si="5"/>
        <v>PASS</v>
      </c>
      <c r="H145" s="145" t="s">
        <v>353</v>
      </c>
      <c r="I145" s="169">
        <v>141</v>
      </c>
    </row>
    <row r="146" spans="2:9" x14ac:dyDescent="0.2">
      <c r="B146" s="1053"/>
      <c r="C146" s="890" t="s">
        <v>1687</v>
      </c>
      <c r="D146" s="897">
        <f>'Form 62'!G75</f>
        <v>0</v>
      </c>
      <c r="E146" s="897">
        <f>'Form 11'!E27</f>
        <v>0</v>
      </c>
      <c r="F146" s="170">
        <f t="shared" si="4"/>
        <v>0</v>
      </c>
      <c r="G146" s="171" t="str">
        <f t="shared" si="5"/>
        <v>PASS</v>
      </c>
      <c r="H146" s="88" t="s">
        <v>352</v>
      </c>
      <c r="I146" s="169">
        <v>142</v>
      </c>
    </row>
    <row r="147" spans="2:9" ht="25.5" x14ac:dyDescent="0.2">
      <c r="B147" s="1053"/>
      <c r="C147" s="890" t="s">
        <v>1688</v>
      </c>
      <c r="D147" s="897">
        <f>SUM('Form 62'!H75:N75)</f>
        <v>0</v>
      </c>
      <c r="E147" s="897">
        <f>'Form 11'!E28</f>
        <v>0</v>
      </c>
      <c r="F147" s="170">
        <f t="shared" si="4"/>
        <v>0</v>
      </c>
      <c r="G147" s="171" t="str">
        <f t="shared" si="5"/>
        <v>PASS</v>
      </c>
      <c r="H147" s="88" t="s">
        <v>1304</v>
      </c>
      <c r="I147" s="169">
        <v>143</v>
      </c>
    </row>
    <row r="148" spans="2:9" x14ac:dyDescent="0.2">
      <c r="B148" s="640"/>
      <c r="C148" s="890" t="s">
        <v>1175</v>
      </c>
      <c r="D148" s="897">
        <f>'Form 62'!O44</f>
        <v>0</v>
      </c>
      <c r="E148" s="897">
        <f>'Form 12'!H86</f>
        <v>0</v>
      </c>
      <c r="F148" s="170">
        <f t="shared" si="4"/>
        <v>0</v>
      </c>
      <c r="G148" s="171" t="str">
        <f t="shared" si="5"/>
        <v>PASS</v>
      </c>
      <c r="H148" s="88" t="s">
        <v>382</v>
      </c>
      <c r="I148" s="169">
        <v>144</v>
      </c>
    </row>
    <row r="149" spans="2:9" x14ac:dyDescent="0.2">
      <c r="B149" s="642"/>
      <c r="C149" s="890" t="s">
        <v>1439</v>
      </c>
      <c r="D149" s="897">
        <f>'Form 62'!P44</f>
        <v>0</v>
      </c>
      <c r="E149" s="897">
        <f>'Form 12'!K86</f>
        <v>0</v>
      </c>
      <c r="F149" s="170">
        <f t="shared" si="4"/>
        <v>0</v>
      </c>
      <c r="G149" s="171" t="str">
        <f t="shared" si="5"/>
        <v>PASS</v>
      </c>
      <c r="H149" s="88" t="s">
        <v>381</v>
      </c>
      <c r="I149" s="169">
        <v>145</v>
      </c>
    </row>
    <row r="150" spans="2:9" x14ac:dyDescent="0.2">
      <c r="B150" s="1052">
        <v>63</v>
      </c>
      <c r="C150" s="888" t="s">
        <v>187</v>
      </c>
      <c r="D150" s="896">
        <f>'Form 63'!G20</f>
        <v>0</v>
      </c>
      <c r="E150" s="896">
        <f>'Form 12'!O44</f>
        <v>0</v>
      </c>
      <c r="F150" s="170">
        <f t="shared" si="4"/>
        <v>0</v>
      </c>
      <c r="G150" s="171" t="str">
        <f t="shared" si="5"/>
        <v>PASS</v>
      </c>
      <c r="H150" s="88" t="s">
        <v>1095</v>
      </c>
      <c r="I150" s="169">
        <v>146</v>
      </c>
    </row>
    <row r="151" spans="2:9" x14ac:dyDescent="0.2">
      <c r="B151" s="1054"/>
      <c r="C151" s="888" t="s">
        <v>188</v>
      </c>
      <c r="D151" s="896">
        <f>'Form 63'!K20</f>
        <v>0</v>
      </c>
      <c r="E151" s="896">
        <f>'Form 12'!N44</f>
        <v>0</v>
      </c>
      <c r="F151" s="170">
        <f t="shared" si="4"/>
        <v>0</v>
      </c>
      <c r="G151" s="171" t="str">
        <f t="shared" si="5"/>
        <v>PASS</v>
      </c>
      <c r="H151" s="88" t="s">
        <v>1096</v>
      </c>
      <c r="I151" s="169">
        <v>147</v>
      </c>
    </row>
    <row r="152" spans="2:9" x14ac:dyDescent="0.2">
      <c r="B152" s="159" t="s">
        <v>1128</v>
      </c>
      <c r="C152" s="891" t="s">
        <v>189</v>
      </c>
      <c r="D152" s="897">
        <f>'Form 64'!U151+'Form 65'!S65</f>
        <v>0</v>
      </c>
      <c r="E152" s="897">
        <f>'Form 12'!H20+'Form 12'!K20</f>
        <v>0</v>
      </c>
      <c r="F152" s="170">
        <f t="shared" si="4"/>
        <v>0</v>
      </c>
      <c r="G152" s="171" t="str">
        <f t="shared" si="5"/>
        <v>PASS</v>
      </c>
      <c r="H152" s="145" t="s">
        <v>454</v>
      </c>
      <c r="I152" s="169">
        <v>148</v>
      </c>
    </row>
    <row r="153" spans="2:9" x14ac:dyDescent="0.2">
      <c r="B153" s="1052">
        <v>71</v>
      </c>
      <c r="C153" s="888" t="s">
        <v>1097</v>
      </c>
      <c r="D153" s="896">
        <f>'Form 71'!G34</f>
        <v>0</v>
      </c>
      <c r="E153" s="896">
        <f>'Form 21'!E10</f>
        <v>0</v>
      </c>
      <c r="F153" s="170">
        <f t="shared" si="4"/>
        <v>0</v>
      </c>
      <c r="G153" s="171" t="str">
        <f t="shared" si="5"/>
        <v>PASS</v>
      </c>
      <c r="H153" s="88" t="s">
        <v>413</v>
      </c>
      <c r="I153" s="169">
        <v>149</v>
      </c>
    </row>
    <row r="154" spans="2:9" x14ac:dyDescent="0.2">
      <c r="B154" s="1053"/>
      <c r="C154" s="888" t="s">
        <v>1098</v>
      </c>
      <c r="D154" s="896">
        <f>'Form 71'!H34</f>
        <v>0</v>
      </c>
      <c r="E154" s="896">
        <f>'Form 21'!E11</f>
        <v>0</v>
      </c>
      <c r="F154" s="170">
        <f t="shared" si="4"/>
        <v>0</v>
      </c>
      <c r="G154" s="171" t="str">
        <f t="shared" si="5"/>
        <v>PASS</v>
      </c>
      <c r="H154" s="88" t="s">
        <v>414</v>
      </c>
      <c r="I154" s="169">
        <v>150</v>
      </c>
    </row>
    <row r="155" spans="2:9" x14ac:dyDescent="0.2">
      <c r="B155" s="1053"/>
      <c r="C155" s="888" t="s">
        <v>1142</v>
      </c>
      <c r="D155" s="896">
        <f>'Form 71'!I34</f>
        <v>0</v>
      </c>
      <c r="E155" s="896">
        <f>'Form 21'!E12</f>
        <v>0</v>
      </c>
      <c r="F155" s="170">
        <f t="shared" si="4"/>
        <v>0</v>
      </c>
      <c r="G155" s="171" t="str">
        <f t="shared" si="5"/>
        <v>PASS</v>
      </c>
      <c r="H155" s="88" t="s">
        <v>388</v>
      </c>
      <c r="I155" s="169">
        <v>151</v>
      </c>
    </row>
    <row r="156" spans="2:9" x14ac:dyDescent="0.2">
      <c r="B156" s="1053"/>
      <c r="C156" s="888" t="s">
        <v>1099</v>
      </c>
      <c r="D156" s="896">
        <f>'Form 71'!L34</f>
        <v>0</v>
      </c>
      <c r="E156" s="896">
        <f>'Form 21'!E13</f>
        <v>0</v>
      </c>
      <c r="F156" s="170">
        <f t="shared" si="4"/>
        <v>0</v>
      </c>
      <c r="G156" s="171" t="str">
        <f t="shared" si="5"/>
        <v>PASS</v>
      </c>
      <c r="H156" s="88" t="s">
        <v>415</v>
      </c>
      <c r="I156" s="169">
        <v>152</v>
      </c>
    </row>
    <row r="157" spans="2:9" x14ac:dyDescent="0.2">
      <c r="B157" s="1053"/>
      <c r="C157" s="888" t="s">
        <v>1143</v>
      </c>
      <c r="D157" s="896">
        <f>'Form 71'!M34</f>
        <v>0</v>
      </c>
      <c r="E157" s="896">
        <f>'Form 21'!E14</f>
        <v>0</v>
      </c>
      <c r="F157" s="170">
        <f t="shared" si="4"/>
        <v>0</v>
      </c>
      <c r="G157" s="171" t="str">
        <f t="shared" si="5"/>
        <v>PASS</v>
      </c>
      <c r="H157" s="88" t="s">
        <v>389</v>
      </c>
      <c r="I157" s="169">
        <v>153</v>
      </c>
    </row>
    <row r="158" spans="2:9" x14ac:dyDescent="0.2">
      <c r="B158" s="1053"/>
      <c r="C158" s="888" t="s">
        <v>1100</v>
      </c>
      <c r="D158" s="896">
        <f>'Form 71'!P34</f>
        <v>0</v>
      </c>
      <c r="E158" s="896">
        <f>'Form 21'!E15</f>
        <v>0</v>
      </c>
      <c r="F158" s="170">
        <f t="shared" si="4"/>
        <v>0</v>
      </c>
      <c r="G158" s="171" t="str">
        <f t="shared" si="5"/>
        <v>PASS</v>
      </c>
      <c r="H158" s="88" t="s">
        <v>416</v>
      </c>
      <c r="I158" s="169">
        <v>154</v>
      </c>
    </row>
    <row r="159" spans="2:9" x14ac:dyDescent="0.2">
      <c r="B159" s="1053"/>
      <c r="C159" s="888" t="s">
        <v>1144</v>
      </c>
      <c r="D159" s="896">
        <f>'Form 71'!Q34</f>
        <v>0</v>
      </c>
      <c r="E159" s="896">
        <f>'Form 21'!E16</f>
        <v>0</v>
      </c>
      <c r="F159" s="170">
        <f t="shared" si="4"/>
        <v>0</v>
      </c>
      <c r="G159" s="171" t="str">
        <f t="shared" si="5"/>
        <v>PASS</v>
      </c>
      <c r="H159" s="88" t="s">
        <v>417</v>
      </c>
      <c r="I159" s="169">
        <v>155</v>
      </c>
    </row>
    <row r="160" spans="2:9" x14ac:dyDescent="0.2">
      <c r="B160" s="1053"/>
      <c r="C160" s="888" t="s">
        <v>611</v>
      </c>
      <c r="D160" s="896">
        <f>'Form 71'!G57</f>
        <v>0</v>
      </c>
      <c r="E160" s="896">
        <f>'Form 21'!I10</f>
        <v>0</v>
      </c>
      <c r="F160" s="170">
        <f t="shared" si="4"/>
        <v>0</v>
      </c>
      <c r="G160" s="171" t="str">
        <f t="shared" si="5"/>
        <v>PASS</v>
      </c>
      <c r="H160" s="88" t="s">
        <v>455</v>
      </c>
      <c r="I160" s="169">
        <v>156</v>
      </c>
    </row>
    <row r="161" spans="2:9" x14ac:dyDescent="0.2">
      <c r="B161" s="1053"/>
      <c r="C161" s="888" t="s">
        <v>612</v>
      </c>
      <c r="D161" s="896">
        <f>'Form 71'!H57</f>
        <v>0</v>
      </c>
      <c r="E161" s="896">
        <f>'Form 21'!I11</f>
        <v>0</v>
      </c>
      <c r="F161" s="170">
        <f t="shared" si="4"/>
        <v>0</v>
      </c>
      <c r="G161" s="171" t="str">
        <f t="shared" si="5"/>
        <v>PASS</v>
      </c>
      <c r="H161" s="88" t="s">
        <v>456</v>
      </c>
      <c r="I161" s="169">
        <v>157</v>
      </c>
    </row>
    <row r="162" spans="2:9" x14ac:dyDescent="0.2">
      <c r="B162" s="1053"/>
      <c r="C162" s="888" t="s">
        <v>613</v>
      </c>
      <c r="D162" s="896">
        <f>'Form 71'!I57</f>
        <v>0</v>
      </c>
      <c r="E162" s="896">
        <f>'Form 21'!I12</f>
        <v>0</v>
      </c>
      <c r="F162" s="170">
        <f t="shared" si="4"/>
        <v>0</v>
      </c>
      <c r="G162" s="171" t="str">
        <f t="shared" si="5"/>
        <v>PASS</v>
      </c>
      <c r="H162" s="88" t="s">
        <v>457</v>
      </c>
      <c r="I162" s="169">
        <v>158</v>
      </c>
    </row>
    <row r="163" spans="2:9" x14ac:dyDescent="0.2">
      <c r="B163" s="1053"/>
      <c r="C163" s="888" t="s">
        <v>614</v>
      </c>
      <c r="D163" s="896">
        <f>'Form 71'!L57</f>
        <v>0</v>
      </c>
      <c r="E163" s="896">
        <f>'Form 21'!I13</f>
        <v>0</v>
      </c>
      <c r="F163" s="170">
        <f t="shared" si="4"/>
        <v>0</v>
      </c>
      <c r="G163" s="171" t="str">
        <f t="shared" si="5"/>
        <v>PASS</v>
      </c>
      <c r="H163" s="88" t="s">
        <v>458</v>
      </c>
      <c r="I163" s="169">
        <v>159</v>
      </c>
    </row>
    <row r="164" spans="2:9" x14ac:dyDescent="0.2">
      <c r="B164" s="1053"/>
      <c r="C164" s="888" t="s">
        <v>615</v>
      </c>
      <c r="D164" s="896">
        <f>'Form 71'!M57</f>
        <v>0</v>
      </c>
      <c r="E164" s="896">
        <f>'Form 21'!I14</f>
        <v>0</v>
      </c>
      <c r="F164" s="170">
        <f t="shared" si="4"/>
        <v>0</v>
      </c>
      <c r="G164" s="171" t="str">
        <f t="shared" si="5"/>
        <v>PASS</v>
      </c>
      <c r="H164" s="88" t="s">
        <v>459</v>
      </c>
      <c r="I164" s="169">
        <v>160</v>
      </c>
    </row>
    <row r="165" spans="2:9" x14ac:dyDescent="0.2">
      <c r="B165" s="1053"/>
      <c r="C165" s="888" t="s">
        <v>616</v>
      </c>
      <c r="D165" s="896">
        <f>'Form 71'!P57</f>
        <v>0</v>
      </c>
      <c r="E165" s="896">
        <f>'Form 21'!I15</f>
        <v>0</v>
      </c>
      <c r="F165" s="170">
        <f t="shared" si="4"/>
        <v>0</v>
      </c>
      <c r="G165" s="171" t="str">
        <f t="shared" si="5"/>
        <v>PASS</v>
      </c>
      <c r="H165" s="88" t="s">
        <v>460</v>
      </c>
      <c r="I165" s="169">
        <v>161</v>
      </c>
    </row>
    <row r="166" spans="2:9" x14ac:dyDescent="0.2">
      <c r="B166" s="1054"/>
      <c r="C166" s="888" t="s">
        <v>617</v>
      </c>
      <c r="D166" s="896">
        <f>'Form 71'!Q57</f>
        <v>0</v>
      </c>
      <c r="E166" s="896">
        <f>'Form 21'!I16</f>
        <v>0</v>
      </c>
      <c r="F166" s="170">
        <f t="shared" si="4"/>
        <v>0</v>
      </c>
      <c r="G166" s="171" t="str">
        <f t="shared" si="5"/>
        <v>PASS</v>
      </c>
      <c r="H166" s="88" t="s">
        <v>461</v>
      </c>
      <c r="I166" s="169">
        <v>162</v>
      </c>
    </row>
    <row r="167" spans="2:9" x14ac:dyDescent="0.2">
      <c r="B167" s="1053"/>
      <c r="C167" s="888" t="s">
        <v>396</v>
      </c>
      <c r="D167" s="896">
        <f>'Form 73'!I33</f>
        <v>0</v>
      </c>
      <c r="E167" s="896">
        <f>'Form 12'!E29</f>
        <v>0</v>
      </c>
      <c r="F167" s="170">
        <f t="shared" si="4"/>
        <v>0</v>
      </c>
      <c r="G167" s="171" t="str">
        <f t="shared" si="5"/>
        <v>PASS</v>
      </c>
      <c r="H167" s="88" t="s">
        <v>420</v>
      </c>
      <c r="I167" s="169">
        <v>164</v>
      </c>
    </row>
    <row r="168" spans="2:9" x14ac:dyDescent="0.2">
      <c r="B168" s="1053"/>
      <c r="C168" s="888" t="s">
        <v>115</v>
      </c>
      <c r="D168" s="896">
        <f>'Form 73'!J33</f>
        <v>0</v>
      </c>
      <c r="E168" s="896">
        <f>'Form 21'!E17</f>
        <v>0</v>
      </c>
      <c r="F168" s="170">
        <f t="shared" si="4"/>
        <v>0</v>
      </c>
      <c r="G168" s="171" t="str">
        <f t="shared" si="5"/>
        <v>PASS</v>
      </c>
      <c r="H168" s="88" t="s">
        <v>419</v>
      </c>
      <c r="I168" s="169">
        <v>165</v>
      </c>
    </row>
    <row r="169" spans="2:9" x14ac:dyDescent="0.2">
      <c r="B169" s="1053"/>
      <c r="C169" s="888" t="s">
        <v>190</v>
      </c>
      <c r="D169" s="896">
        <f>'Form 73'!I44</f>
        <v>0</v>
      </c>
      <c r="E169" s="896">
        <f>'Form 12'!H29+'Form 12'!K29</f>
        <v>0</v>
      </c>
      <c r="F169" s="170">
        <f t="shared" si="4"/>
        <v>0</v>
      </c>
      <c r="G169" s="171" t="str">
        <f t="shared" si="5"/>
        <v>PASS</v>
      </c>
      <c r="H169" s="88" t="s">
        <v>463</v>
      </c>
      <c r="I169" s="169">
        <v>167</v>
      </c>
    </row>
    <row r="170" spans="2:9" x14ac:dyDescent="0.2">
      <c r="B170" s="1054"/>
      <c r="C170" s="888" t="s">
        <v>116</v>
      </c>
      <c r="D170" s="896">
        <f>'Form 73'!J44</f>
        <v>0</v>
      </c>
      <c r="E170" s="896">
        <f>'Form 21'!I17</f>
        <v>0</v>
      </c>
      <c r="F170" s="170">
        <f t="shared" si="4"/>
        <v>0</v>
      </c>
      <c r="G170" s="171" t="str">
        <f t="shared" si="5"/>
        <v>PASS</v>
      </c>
      <c r="H170" s="88" t="s">
        <v>462</v>
      </c>
      <c r="I170" s="169">
        <v>168</v>
      </c>
    </row>
    <row r="171" spans="2:9" x14ac:dyDescent="0.2">
      <c r="B171" s="1052">
        <v>74</v>
      </c>
      <c r="C171" s="889" t="s">
        <v>1549</v>
      </c>
      <c r="D171" s="896">
        <f>'Form 74'!G10</f>
        <v>0</v>
      </c>
      <c r="E171" s="896">
        <f>'Form 11'!E12</f>
        <v>0</v>
      </c>
      <c r="F171" s="170">
        <f t="shared" si="4"/>
        <v>0</v>
      </c>
      <c r="G171" s="171" t="str">
        <f t="shared" si="5"/>
        <v>PASS</v>
      </c>
      <c r="H171" s="88" t="s">
        <v>392</v>
      </c>
      <c r="I171" s="169">
        <v>169</v>
      </c>
    </row>
    <row r="172" spans="2:9" x14ac:dyDescent="0.2">
      <c r="B172" s="1053"/>
      <c r="C172" s="889" t="s">
        <v>1550</v>
      </c>
      <c r="D172" s="896">
        <f>'Form 74'!G15</f>
        <v>0</v>
      </c>
      <c r="E172" s="896">
        <f>'Form 11'!E13</f>
        <v>0</v>
      </c>
      <c r="F172" s="170">
        <f t="shared" si="4"/>
        <v>0</v>
      </c>
      <c r="G172" s="171" t="str">
        <f t="shared" si="5"/>
        <v>PASS</v>
      </c>
      <c r="H172" s="88" t="s">
        <v>393</v>
      </c>
      <c r="I172" s="169">
        <v>170</v>
      </c>
    </row>
    <row r="173" spans="2:9" x14ac:dyDescent="0.2">
      <c r="B173" s="1053"/>
      <c r="C173" s="889" t="s">
        <v>1551</v>
      </c>
      <c r="D173" s="896">
        <f>'Form 74'!G21</f>
        <v>0</v>
      </c>
      <c r="E173" s="896">
        <f>'Form 11'!E14</f>
        <v>0</v>
      </c>
      <c r="F173" s="170">
        <f t="shared" si="4"/>
        <v>0</v>
      </c>
      <c r="G173" s="171" t="str">
        <f t="shared" si="5"/>
        <v>PASS</v>
      </c>
      <c r="H173" s="88" t="s">
        <v>1538</v>
      </c>
      <c r="I173" s="169">
        <v>171</v>
      </c>
    </row>
    <row r="174" spans="2:9" x14ac:dyDescent="0.2">
      <c r="B174" s="1053"/>
      <c r="C174" s="889" t="s">
        <v>168</v>
      </c>
      <c r="D174" s="896">
        <f>'Form 74'!G24</f>
        <v>0</v>
      </c>
      <c r="E174" s="896">
        <f>'Form 11'!E15</f>
        <v>0</v>
      </c>
      <c r="F174" s="170">
        <f t="shared" si="4"/>
        <v>0</v>
      </c>
      <c r="G174" s="171" t="str">
        <f t="shared" si="5"/>
        <v>PASS</v>
      </c>
      <c r="H174" s="88" t="s">
        <v>394</v>
      </c>
      <c r="I174" s="169">
        <v>172</v>
      </c>
    </row>
    <row r="175" spans="2:9" x14ac:dyDescent="0.2">
      <c r="B175" s="1053"/>
      <c r="C175" s="889" t="s">
        <v>169</v>
      </c>
      <c r="D175" s="896">
        <f>'Form 74'!G29</f>
        <v>0</v>
      </c>
      <c r="E175" s="896">
        <f>'Form 11'!E16</f>
        <v>0</v>
      </c>
      <c r="F175" s="170">
        <f t="shared" si="4"/>
        <v>0</v>
      </c>
      <c r="G175" s="171" t="str">
        <f t="shared" si="5"/>
        <v>PASS</v>
      </c>
      <c r="H175" s="88" t="s">
        <v>421</v>
      </c>
      <c r="I175" s="169">
        <v>173</v>
      </c>
    </row>
    <row r="176" spans="2:9" x14ac:dyDescent="0.2">
      <c r="B176" s="1053"/>
      <c r="C176" s="889" t="s">
        <v>170</v>
      </c>
      <c r="D176" s="896">
        <f>'Form 74'!G32</f>
        <v>0</v>
      </c>
      <c r="E176" s="896">
        <f>'Form 11'!E17</f>
        <v>0</v>
      </c>
      <c r="F176" s="170">
        <f t="shared" si="4"/>
        <v>0</v>
      </c>
      <c r="G176" s="171" t="str">
        <f t="shared" si="5"/>
        <v>PASS</v>
      </c>
      <c r="H176" s="88" t="s">
        <v>397</v>
      </c>
      <c r="I176" s="169">
        <v>174</v>
      </c>
    </row>
    <row r="177" spans="2:9" x14ac:dyDescent="0.2">
      <c r="B177" s="1053"/>
      <c r="C177" s="889" t="s">
        <v>171</v>
      </c>
      <c r="D177" s="896">
        <f>'Form 74'!G38</f>
        <v>0</v>
      </c>
      <c r="E177" s="896">
        <f>'Form 11'!E19</f>
        <v>0</v>
      </c>
      <c r="F177" s="170">
        <f t="shared" si="4"/>
        <v>0</v>
      </c>
      <c r="G177" s="171" t="str">
        <f t="shared" si="5"/>
        <v>PASS</v>
      </c>
      <c r="H177" s="88" t="s">
        <v>422</v>
      </c>
      <c r="I177" s="169">
        <v>175</v>
      </c>
    </row>
    <row r="178" spans="2:9" x14ac:dyDescent="0.2">
      <c r="B178" s="1053"/>
      <c r="C178" s="889" t="s">
        <v>172</v>
      </c>
      <c r="D178" s="896">
        <f>'Form 74'!H39</f>
        <v>0</v>
      </c>
      <c r="E178" s="896">
        <f>'Form 21'!E38</f>
        <v>0</v>
      </c>
      <c r="F178" s="170">
        <f t="shared" si="4"/>
        <v>0</v>
      </c>
      <c r="G178" s="171" t="str">
        <f t="shared" si="5"/>
        <v>PASS</v>
      </c>
      <c r="H178" s="88" t="s">
        <v>722</v>
      </c>
      <c r="I178" s="169">
        <v>176</v>
      </c>
    </row>
    <row r="179" spans="2:9" x14ac:dyDescent="0.2">
      <c r="B179" s="1053"/>
      <c r="C179" s="889" t="s">
        <v>173</v>
      </c>
      <c r="D179" s="896">
        <f>'Form 74'!I39</f>
        <v>0</v>
      </c>
      <c r="E179" s="896">
        <f>'Form 21'!E39</f>
        <v>0</v>
      </c>
      <c r="F179" s="170">
        <f t="shared" si="4"/>
        <v>0</v>
      </c>
      <c r="G179" s="171" t="str">
        <f t="shared" si="5"/>
        <v>PASS</v>
      </c>
      <c r="H179" s="88" t="s">
        <v>719</v>
      </c>
      <c r="I179" s="169">
        <v>177</v>
      </c>
    </row>
    <row r="180" spans="2:9" x14ac:dyDescent="0.2">
      <c r="B180" s="1053"/>
      <c r="C180" s="889" t="s">
        <v>1440</v>
      </c>
      <c r="D180" s="896">
        <f>'Form 74'!J39</f>
        <v>0</v>
      </c>
      <c r="E180" s="896">
        <f>'Form 21'!E40</f>
        <v>0</v>
      </c>
      <c r="F180" s="170">
        <f t="shared" si="4"/>
        <v>0</v>
      </c>
      <c r="G180" s="171" t="str">
        <f t="shared" si="5"/>
        <v>PASS</v>
      </c>
      <c r="H180" s="88" t="s">
        <v>1442</v>
      </c>
      <c r="I180" s="169">
        <v>178</v>
      </c>
    </row>
    <row r="181" spans="2:9" x14ac:dyDescent="0.2">
      <c r="B181" s="1053"/>
      <c r="C181" s="889" t="s">
        <v>1441</v>
      </c>
      <c r="D181" s="896">
        <f>'Form 74'!K39</f>
        <v>0</v>
      </c>
      <c r="E181" s="896">
        <f>'Form 21'!E41</f>
        <v>0</v>
      </c>
      <c r="F181" s="170">
        <f t="shared" si="4"/>
        <v>0</v>
      </c>
      <c r="G181" s="171" t="str">
        <f t="shared" si="5"/>
        <v>PASS</v>
      </c>
      <c r="H181" s="88" t="s">
        <v>1443</v>
      </c>
      <c r="I181" s="169">
        <v>179</v>
      </c>
    </row>
    <row r="182" spans="2:9" x14ac:dyDescent="0.2">
      <c r="B182" s="1053"/>
      <c r="C182" s="889" t="s">
        <v>1444</v>
      </c>
      <c r="D182" s="896">
        <f>'Form 74'!M10</f>
        <v>0</v>
      </c>
      <c r="E182" s="896">
        <f>'Form 11'!H12+'Form 11'!K12</f>
        <v>0</v>
      </c>
      <c r="F182" s="170">
        <f t="shared" si="4"/>
        <v>0</v>
      </c>
      <c r="G182" s="171" t="str">
        <f t="shared" si="5"/>
        <v>PASS</v>
      </c>
      <c r="H182" s="88" t="s">
        <v>434</v>
      </c>
      <c r="I182" s="169">
        <v>180</v>
      </c>
    </row>
    <row r="183" spans="2:9" x14ac:dyDescent="0.2">
      <c r="B183" s="1053"/>
      <c r="C183" s="889" t="s">
        <v>1445</v>
      </c>
      <c r="D183" s="896">
        <f>'Form 74'!M15</f>
        <v>0</v>
      </c>
      <c r="E183" s="896">
        <f>'Form 11'!H13+'Form 11'!K13</f>
        <v>0</v>
      </c>
      <c r="F183" s="170">
        <f t="shared" si="4"/>
        <v>0</v>
      </c>
      <c r="G183" s="171" t="str">
        <f t="shared" si="5"/>
        <v>PASS</v>
      </c>
      <c r="H183" s="88" t="s">
        <v>435</v>
      </c>
      <c r="I183" s="169">
        <v>181</v>
      </c>
    </row>
    <row r="184" spans="2:9" x14ac:dyDescent="0.2">
      <c r="B184" s="1053"/>
      <c r="C184" s="889" t="s">
        <v>1446</v>
      </c>
      <c r="D184" s="896">
        <f>'Form 74'!M21</f>
        <v>0</v>
      </c>
      <c r="E184" s="896">
        <f>'Form 11'!H14+'Form 11'!K14</f>
        <v>0</v>
      </c>
      <c r="F184" s="170">
        <f t="shared" si="4"/>
        <v>0</v>
      </c>
      <c r="G184" s="171" t="str">
        <f t="shared" si="5"/>
        <v>PASS</v>
      </c>
      <c r="H184" s="88" t="s">
        <v>1537</v>
      </c>
      <c r="I184" s="169">
        <v>182</v>
      </c>
    </row>
    <row r="185" spans="2:9" x14ac:dyDescent="0.2">
      <c r="B185" s="1053"/>
      <c r="C185" s="889" t="s">
        <v>1447</v>
      </c>
      <c r="D185" s="896">
        <f>'Form 74'!M24</f>
        <v>0</v>
      </c>
      <c r="E185" s="896">
        <f>'Form 11'!H15+'Form 11'!K15</f>
        <v>0</v>
      </c>
      <c r="F185" s="170">
        <f t="shared" si="4"/>
        <v>0</v>
      </c>
      <c r="G185" s="171" t="str">
        <f t="shared" si="5"/>
        <v>PASS</v>
      </c>
      <c r="H185" s="88" t="s">
        <v>436</v>
      </c>
      <c r="I185" s="169">
        <v>183</v>
      </c>
    </row>
    <row r="186" spans="2:9" x14ac:dyDescent="0.2">
      <c r="B186" s="1053"/>
      <c r="C186" s="889" t="s">
        <v>1448</v>
      </c>
      <c r="D186" s="896">
        <f>'Form 74'!M29</f>
        <v>0</v>
      </c>
      <c r="E186" s="896">
        <f>'Form 11'!H16+'Form 11'!K16</f>
        <v>0</v>
      </c>
      <c r="F186" s="170">
        <f t="shared" si="4"/>
        <v>0</v>
      </c>
      <c r="G186" s="171" t="str">
        <f t="shared" si="5"/>
        <v>PASS</v>
      </c>
      <c r="H186" s="88" t="s">
        <v>464</v>
      </c>
      <c r="I186" s="169">
        <v>184</v>
      </c>
    </row>
    <row r="187" spans="2:9" x14ac:dyDescent="0.2">
      <c r="B187" s="1053"/>
      <c r="C187" s="889" t="s">
        <v>1449</v>
      </c>
      <c r="D187" s="896">
        <f>'Form 74'!M32</f>
        <v>0</v>
      </c>
      <c r="E187" s="896">
        <f>'Form 11'!H17+'Form 11'!K17</f>
        <v>0</v>
      </c>
      <c r="F187" s="170">
        <f t="shared" si="4"/>
        <v>0</v>
      </c>
      <c r="G187" s="171" t="str">
        <f t="shared" si="5"/>
        <v>PASS</v>
      </c>
      <c r="H187" s="88" t="s">
        <v>438</v>
      </c>
      <c r="I187" s="169">
        <v>185</v>
      </c>
    </row>
    <row r="188" spans="2:9" x14ac:dyDescent="0.2">
      <c r="B188" s="1053"/>
      <c r="C188" s="889" t="s">
        <v>1450</v>
      </c>
      <c r="D188" s="896">
        <f>'Form 74'!M38</f>
        <v>0</v>
      </c>
      <c r="E188" s="896">
        <f>'Form 11'!H19+'Form 11'!K19</f>
        <v>0</v>
      </c>
      <c r="F188" s="170">
        <f t="shared" si="4"/>
        <v>0</v>
      </c>
      <c r="G188" s="171" t="str">
        <f t="shared" si="5"/>
        <v>PASS</v>
      </c>
      <c r="H188" s="88" t="s">
        <v>465</v>
      </c>
      <c r="I188" s="169">
        <v>186</v>
      </c>
    </row>
    <row r="189" spans="2:9" x14ac:dyDescent="0.2">
      <c r="B189" s="1053"/>
      <c r="C189" s="889" t="s">
        <v>234</v>
      </c>
      <c r="D189" s="896">
        <f>'Form 74'!S39</f>
        <v>0</v>
      </c>
      <c r="E189" s="896">
        <f>'Form 11'!N11</f>
        <v>0</v>
      </c>
      <c r="F189" s="170">
        <f t="shared" si="4"/>
        <v>0</v>
      </c>
      <c r="G189" s="171" t="str">
        <f>IF(F189="","",IF(F189&lt;1,IF(F189&lt;0,"FAIL","PASS"),"FAIL"))</f>
        <v>PASS</v>
      </c>
      <c r="H189" s="88" t="s">
        <v>235</v>
      </c>
      <c r="I189" s="169">
        <v>187</v>
      </c>
    </row>
    <row r="190" spans="2:9" x14ac:dyDescent="0.2">
      <c r="B190" s="1053"/>
      <c r="C190" s="889" t="s">
        <v>1451</v>
      </c>
      <c r="D190" s="896">
        <f>'Form 74'!N39</f>
        <v>0</v>
      </c>
      <c r="E190" s="896">
        <f>'Form 21'!I38</f>
        <v>0</v>
      </c>
      <c r="F190" s="170">
        <f t="shared" si="4"/>
        <v>0</v>
      </c>
      <c r="G190" s="171" t="str">
        <f t="shared" si="5"/>
        <v>PASS</v>
      </c>
      <c r="H190" s="88" t="s">
        <v>721</v>
      </c>
      <c r="I190" s="169">
        <v>188</v>
      </c>
    </row>
    <row r="191" spans="2:9" x14ac:dyDescent="0.2">
      <c r="B191" s="1053"/>
      <c r="C191" s="889" t="s">
        <v>1452</v>
      </c>
      <c r="D191" s="896">
        <f>'Form 74'!O39</f>
        <v>0</v>
      </c>
      <c r="E191" s="896">
        <f>'Form 21'!I39</f>
        <v>0</v>
      </c>
      <c r="F191" s="170">
        <f t="shared" si="4"/>
        <v>0</v>
      </c>
      <c r="G191" s="171" t="str">
        <f t="shared" si="5"/>
        <v>PASS</v>
      </c>
      <c r="H191" s="88" t="s">
        <v>717</v>
      </c>
      <c r="I191" s="169">
        <v>189</v>
      </c>
    </row>
    <row r="192" spans="2:9" x14ac:dyDescent="0.2">
      <c r="B192" s="1053"/>
      <c r="C192" s="889" t="s">
        <v>1455</v>
      </c>
      <c r="D192" s="896">
        <f>'Form 74'!P39</f>
        <v>0</v>
      </c>
      <c r="E192" s="896">
        <f>'Form 21'!I40</f>
        <v>0</v>
      </c>
      <c r="F192" s="170">
        <f t="shared" si="4"/>
        <v>0</v>
      </c>
      <c r="G192" s="171" t="str">
        <f t="shared" si="5"/>
        <v>PASS</v>
      </c>
      <c r="H192" s="88" t="s">
        <v>1453</v>
      </c>
      <c r="I192" s="169">
        <v>190</v>
      </c>
    </row>
    <row r="193" spans="2:9" x14ac:dyDescent="0.2">
      <c r="B193" s="1053"/>
      <c r="C193" s="889" t="s">
        <v>1454</v>
      </c>
      <c r="D193" s="896">
        <f>'Form 74'!Q39</f>
        <v>0</v>
      </c>
      <c r="E193" s="896">
        <f>'Form 21'!I41</f>
        <v>0</v>
      </c>
      <c r="F193" s="170">
        <f t="shared" si="4"/>
        <v>0</v>
      </c>
      <c r="G193" s="171" t="str">
        <f t="shared" si="5"/>
        <v>PASS</v>
      </c>
      <c r="H193" s="88" t="s">
        <v>1443</v>
      </c>
      <c r="I193" s="169">
        <v>191</v>
      </c>
    </row>
    <row r="194" spans="2:9" x14ac:dyDescent="0.2">
      <c r="B194" s="1053"/>
      <c r="C194" s="889" t="s">
        <v>1456</v>
      </c>
      <c r="D194" s="896">
        <f>'Form 74'!S42</f>
        <v>0</v>
      </c>
      <c r="E194" s="896">
        <f>'Form 11'!N41</f>
        <v>0</v>
      </c>
      <c r="F194" s="170">
        <f t="shared" si="4"/>
        <v>0</v>
      </c>
      <c r="G194" s="171" t="str">
        <f t="shared" si="5"/>
        <v>PASS</v>
      </c>
      <c r="H194" s="88" t="s">
        <v>1129</v>
      </c>
      <c r="I194" s="169">
        <v>192</v>
      </c>
    </row>
    <row r="195" spans="2:9" x14ac:dyDescent="0.2">
      <c r="B195" s="1053"/>
      <c r="C195" s="889" t="s">
        <v>1457</v>
      </c>
      <c r="D195" s="896">
        <f>'Form 74'!S47</f>
        <v>0</v>
      </c>
      <c r="E195" s="896">
        <f>'Form 11'!N42</f>
        <v>0</v>
      </c>
      <c r="F195" s="170">
        <f t="shared" si="4"/>
        <v>0</v>
      </c>
      <c r="G195" s="171" t="str">
        <f t="shared" si="5"/>
        <v>PASS</v>
      </c>
      <c r="H195" s="88" t="s">
        <v>1130</v>
      </c>
      <c r="I195" s="169">
        <v>193</v>
      </c>
    </row>
    <row r="196" spans="2:9" x14ac:dyDescent="0.2">
      <c r="B196" s="1053"/>
      <c r="C196" s="889" t="s">
        <v>1458</v>
      </c>
      <c r="D196" s="896">
        <f>'Form 74'!S53</f>
        <v>0</v>
      </c>
      <c r="E196" s="896">
        <f>'Form 11'!N43</f>
        <v>0</v>
      </c>
      <c r="F196" s="170">
        <f t="shared" si="4"/>
        <v>0</v>
      </c>
      <c r="G196" s="171" t="str">
        <f t="shared" si="5"/>
        <v>PASS</v>
      </c>
      <c r="H196" s="88" t="s">
        <v>1539</v>
      </c>
      <c r="I196" s="169">
        <v>194</v>
      </c>
    </row>
    <row r="197" spans="2:9" x14ac:dyDescent="0.2">
      <c r="B197" s="1053"/>
      <c r="C197" s="889" t="s">
        <v>1459</v>
      </c>
      <c r="D197" s="896">
        <f>'Form 74'!S56</f>
        <v>0</v>
      </c>
      <c r="E197" s="896">
        <f>'Form 11'!N44</f>
        <v>0</v>
      </c>
      <c r="F197" s="170">
        <f t="shared" ref="F197:F247" si="6">IF(OR(D197="",E197=""),"",D197-E197)</f>
        <v>0</v>
      </c>
      <c r="G197" s="171" t="str">
        <f t="shared" ref="G197:G236" si="7">IF(F197="","",IF(F197&lt;1,IF(F197&lt;0,"FAIL","PASS"),"FAIL"))</f>
        <v>PASS</v>
      </c>
      <c r="H197" s="88" t="s">
        <v>1131</v>
      </c>
      <c r="I197" s="169">
        <v>195</v>
      </c>
    </row>
    <row r="198" spans="2:9" x14ac:dyDescent="0.2">
      <c r="B198" s="1053"/>
      <c r="C198" s="889" t="s">
        <v>1460</v>
      </c>
      <c r="D198" s="896">
        <f>'Form 74'!S61</f>
        <v>0</v>
      </c>
      <c r="E198" s="896">
        <f>'Form 11'!N45</f>
        <v>0</v>
      </c>
      <c r="F198" s="170">
        <f t="shared" si="6"/>
        <v>0</v>
      </c>
      <c r="G198" s="171" t="str">
        <f t="shared" si="7"/>
        <v>PASS</v>
      </c>
      <c r="H198" s="88" t="s">
        <v>1137</v>
      </c>
      <c r="I198" s="169">
        <v>196</v>
      </c>
    </row>
    <row r="199" spans="2:9" x14ac:dyDescent="0.2">
      <c r="B199" s="1053"/>
      <c r="C199" s="889" t="s">
        <v>1461</v>
      </c>
      <c r="D199" s="896">
        <f>'Form 74'!S64</f>
        <v>0</v>
      </c>
      <c r="E199" s="896">
        <f>'Form 11'!N46</f>
        <v>0</v>
      </c>
      <c r="F199" s="170">
        <f t="shared" si="6"/>
        <v>0</v>
      </c>
      <c r="G199" s="171" t="str">
        <f t="shared" si="7"/>
        <v>PASS</v>
      </c>
      <c r="H199" s="88" t="s">
        <v>1138</v>
      </c>
      <c r="I199" s="169">
        <v>197</v>
      </c>
    </row>
    <row r="200" spans="2:9" x14ac:dyDescent="0.2">
      <c r="B200" s="1053"/>
      <c r="C200" s="889" t="s">
        <v>1462</v>
      </c>
      <c r="D200" s="896">
        <f>'Form 74'!S67</f>
        <v>0</v>
      </c>
      <c r="E200" s="896">
        <f>'Form 11'!N47</f>
        <v>0</v>
      </c>
      <c r="F200" s="170">
        <f t="shared" si="6"/>
        <v>0</v>
      </c>
      <c r="G200" s="171" t="str">
        <f t="shared" si="7"/>
        <v>PASS</v>
      </c>
      <c r="H200" s="88" t="s">
        <v>1139</v>
      </c>
      <c r="I200" s="169">
        <v>198</v>
      </c>
    </row>
    <row r="201" spans="2:9" x14ac:dyDescent="0.2">
      <c r="B201" s="1053"/>
      <c r="C201" s="889" t="s">
        <v>1463</v>
      </c>
      <c r="D201" s="896">
        <f>'Form 74'!S70</f>
        <v>0</v>
      </c>
      <c r="E201" s="896">
        <f>'Form 11'!N48</f>
        <v>0</v>
      </c>
      <c r="F201" s="170">
        <f t="shared" si="6"/>
        <v>0</v>
      </c>
      <c r="G201" s="171" t="str">
        <f t="shared" si="7"/>
        <v>PASS</v>
      </c>
      <c r="H201" s="88" t="s">
        <v>1140</v>
      </c>
      <c r="I201" s="169">
        <v>199</v>
      </c>
    </row>
    <row r="202" spans="2:9" x14ac:dyDescent="0.2">
      <c r="B202" s="1053"/>
      <c r="C202" s="888" t="s">
        <v>1464</v>
      </c>
      <c r="D202" s="896">
        <f>'Form 74'!T71</f>
        <v>0</v>
      </c>
      <c r="E202" s="896">
        <f>'Form 22'!E11</f>
        <v>0</v>
      </c>
      <c r="F202" s="170">
        <f t="shared" si="6"/>
        <v>0</v>
      </c>
      <c r="G202" s="171" t="str">
        <f t="shared" si="7"/>
        <v>PASS</v>
      </c>
      <c r="H202" s="88" t="s">
        <v>720</v>
      </c>
      <c r="I202" s="169">
        <v>200</v>
      </c>
    </row>
    <row r="203" spans="2:9" x14ac:dyDescent="0.2">
      <c r="B203" s="1053"/>
      <c r="C203" s="888" t="s">
        <v>1465</v>
      </c>
      <c r="D203" s="896">
        <f>'Form 74'!U71</f>
        <v>0</v>
      </c>
      <c r="E203" s="896">
        <f>'Form 22'!E12</f>
        <v>0</v>
      </c>
      <c r="F203" s="170">
        <f t="shared" si="6"/>
        <v>0</v>
      </c>
      <c r="G203" s="171" t="str">
        <f t="shared" si="7"/>
        <v>PASS</v>
      </c>
      <c r="H203" s="88" t="s">
        <v>718</v>
      </c>
      <c r="I203" s="169">
        <v>201</v>
      </c>
    </row>
    <row r="204" spans="2:9" x14ac:dyDescent="0.2">
      <c r="B204" s="1053"/>
      <c r="C204" s="888" t="s">
        <v>1469</v>
      </c>
      <c r="D204" s="893">
        <f>'Form 74'!V71</f>
        <v>0</v>
      </c>
      <c r="E204" s="896">
        <f>'Form 22'!E13</f>
        <v>0</v>
      </c>
      <c r="F204" s="170">
        <f t="shared" si="6"/>
        <v>0</v>
      </c>
      <c r="G204" s="171" t="str">
        <f>IF(F204="","",IF(F204&lt;1,IF(F204&lt;0,"FAIL","PASS"),"FAIL"))</f>
        <v>PASS</v>
      </c>
      <c r="H204" s="88" t="s">
        <v>1467</v>
      </c>
      <c r="I204" s="169">
        <v>202</v>
      </c>
    </row>
    <row r="205" spans="2:9" x14ac:dyDescent="0.2">
      <c r="B205" s="1054"/>
      <c r="C205" s="888" t="s">
        <v>1468</v>
      </c>
      <c r="D205" s="896">
        <f>'Form 74'!W71</f>
        <v>0</v>
      </c>
      <c r="E205" s="896">
        <f>'Form 22'!E14</f>
        <v>0</v>
      </c>
      <c r="F205" s="170">
        <f t="shared" si="6"/>
        <v>0</v>
      </c>
      <c r="G205" s="171" t="str">
        <f t="shared" si="7"/>
        <v>PASS</v>
      </c>
      <c r="H205" s="88" t="s">
        <v>1466</v>
      </c>
      <c r="I205" s="169">
        <v>203</v>
      </c>
    </row>
    <row r="206" spans="2:9" x14ac:dyDescent="0.2">
      <c r="B206" s="1052">
        <v>75</v>
      </c>
      <c r="C206" s="888" t="s">
        <v>111</v>
      </c>
      <c r="D206" s="896">
        <f>'Form 75'!K34</f>
        <v>0</v>
      </c>
      <c r="E206" s="896">
        <f>'Form 21'!E12</f>
        <v>0</v>
      </c>
      <c r="F206" s="170">
        <f t="shared" si="6"/>
        <v>0</v>
      </c>
      <c r="G206" s="171" t="str">
        <f t="shared" si="7"/>
        <v>PASS</v>
      </c>
      <c r="H206" s="88" t="s">
        <v>648</v>
      </c>
      <c r="I206" s="169">
        <v>204</v>
      </c>
    </row>
    <row r="207" spans="2:9" x14ac:dyDescent="0.2">
      <c r="B207" s="1053"/>
      <c r="C207" s="888" t="s">
        <v>113</v>
      </c>
      <c r="D207" s="896">
        <f>'Form 75'!L34</f>
        <v>0</v>
      </c>
      <c r="E207" s="896">
        <f>'Form 21'!F12</f>
        <v>0</v>
      </c>
      <c r="F207" s="170">
        <f t="shared" si="6"/>
        <v>0</v>
      </c>
      <c r="G207" s="171" t="str">
        <f t="shared" si="7"/>
        <v>PASS</v>
      </c>
      <c r="H207" s="88" t="s">
        <v>649</v>
      </c>
      <c r="I207" s="169">
        <v>205</v>
      </c>
    </row>
    <row r="208" spans="2:9" x14ac:dyDescent="0.2">
      <c r="B208" s="1053"/>
      <c r="C208" s="888" t="s">
        <v>112</v>
      </c>
      <c r="D208" s="896">
        <f>'Form 75'!K45</f>
        <v>0</v>
      </c>
      <c r="E208" s="896">
        <f>'Form 21'!I12</f>
        <v>0</v>
      </c>
      <c r="F208" s="170">
        <f t="shared" si="6"/>
        <v>0</v>
      </c>
      <c r="G208" s="171" t="str">
        <f t="shared" si="7"/>
        <v>PASS</v>
      </c>
      <c r="H208" s="88" t="s">
        <v>650</v>
      </c>
      <c r="I208" s="169">
        <v>206</v>
      </c>
    </row>
    <row r="209" spans="2:9" x14ac:dyDescent="0.2">
      <c r="B209" s="1054"/>
      <c r="C209" s="888" t="s">
        <v>114</v>
      </c>
      <c r="D209" s="896">
        <f>'Form 75'!L45</f>
        <v>0</v>
      </c>
      <c r="E209" s="896">
        <f>'Form 21'!J12</f>
        <v>0</v>
      </c>
      <c r="F209" s="170">
        <f t="shared" si="6"/>
        <v>0</v>
      </c>
      <c r="G209" s="171" t="str">
        <f t="shared" si="7"/>
        <v>PASS</v>
      </c>
      <c r="H209" s="88" t="s">
        <v>651</v>
      </c>
      <c r="I209" s="169">
        <v>207</v>
      </c>
    </row>
    <row r="210" spans="2:9" ht="25.5" x14ac:dyDescent="0.2">
      <c r="B210" s="1052">
        <v>76</v>
      </c>
      <c r="C210" s="890" t="s">
        <v>563</v>
      </c>
      <c r="D210" s="897">
        <f>'Form 76'!K44+'Form 76'!K81+'Form 76'!K118+'Form 76'!K155+'Form 76'!K192+'Form 76'!K229</f>
        <v>0</v>
      </c>
      <c r="E210" s="897">
        <f>'Form 21'!M12</f>
        <v>0</v>
      </c>
      <c r="F210" s="170">
        <f t="shared" si="6"/>
        <v>0</v>
      </c>
      <c r="G210" s="171" t="str">
        <f t="shared" si="7"/>
        <v>PASS</v>
      </c>
      <c r="H210" s="158" t="s">
        <v>1203</v>
      </c>
      <c r="I210" s="169">
        <v>208</v>
      </c>
    </row>
    <row r="211" spans="2:9" ht="25.5" x14ac:dyDescent="0.2">
      <c r="B211" s="1053"/>
      <c r="C211" s="890" t="s">
        <v>564</v>
      </c>
      <c r="D211" s="897">
        <f>'Form 76'!W44+'Form 76'!W81+'Form 76'!W118+'Form 76'!W155+'Form 76'!W192+'Form 76'!W229</f>
        <v>0</v>
      </c>
      <c r="E211" s="897">
        <f>'Form 21'!M20</f>
        <v>0</v>
      </c>
      <c r="F211" s="170">
        <f t="shared" si="6"/>
        <v>0</v>
      </c>
      <c r="G211" s="171" t="str">
        <f t="shared" si="7"/>
        <v>PASS</v>
      </c>
      <c r="H211" s="158" t="s">
        <v>758</v>
      </c>
      <c r="I211" s="169">
        <v>209</v>
      </c>
    </row>
    <row r="212" spans="2:9" ht="25.5" x14ac:dyDescent="0.2">
      <c r="B212" s="1053"/>
      <c r="C212" s="890" t="s">
        <v>565</v>
      </c>
      <c r="D212" s="897">
        <f>'Form 76'!Q44+'Form 76'!Q81+'Form 76'!Q118+'Form 76'!Q155+'Form 76'!Q192+'Form 76'!Q229</f>
        <v>0</v>
      </c>
      <c r="E212" s="897">
        <f>'Form 56'!Q50</f>
        <v>0</v>
      </c>
      <c r="F212" s="170">
        <f t="shared" si="6"/>
        <v>0</v>
      </c>
      <c r="G212" s="171" t="str">
        <f t="shared" si="7"/>
        <v>PASS</v>
      </c>
      <c r="H212" s="158" t="s">
        <v>1079</v>
      </c>
      <c r="I212" s="169">
        <v>210</v>
      </c>
    </row>
    <row r="213" spans="2:9" ht="25.5" x14ac:dyDescent="0.2">
      <c r="B213" s="1054"/>
      <c r="C213" s="890" t="s">
        <v>566</v>
      </c>
      <c r="D213" s="897">
        <f>'Form 76'!AC44+'Form 76'!AC81+'Form 76'!AC118+'Form 76'!AC155+'Form 76'!AC192+'Form 76'!AC229</f>
        <v>0</v>
      </c>
      <c r="E213" s="897">
        <f>'Form 56'!S50</f>
        <v>0</v>
      </c>
      <c r="F213" s="170">
        <f t="shared" si="6"/>
        <v>0</v>
      </c>
      <c r="G213" s="171" t="str">
        <f t="shared" si="7"/>
        <v>PASS</v>
      </c>
      <c r="H213" s="158" t="s">
        <v>920</v>
      </c>
      <c r="I213" s="169">
        <v>211</v>
      </c>
    </row>
    <row r="214" spans="2:9" x14ac:dyDescent="0.2">
      <c r="B214" s="1052">
        <v>81</v>
      </c>
      <c r="C214" s="889" t="s">
        <v>1479</v>
      </c>
      <c r="D214" s="896">
        <f>'Form 81'!G33</f>
        <v>0</v>
      </c>
      <c r="E214" s="896">
        <f>'Form 21'!E20</f>
        <v>0</v>
      </c>
      <c r="F214" s="170">
        <f t="shared" si="6"/>
        <v>0</v>
      </c>
      <c r="G214" s="171" t="str">
        <f t="shared" si="7"/>
        <v>PASS</v>
      </c>
      <c r="H214" s="88" t="s">
        <v>423</v>
      </c>
      <c r="I214" s="169">
        <v>212</v>
      </c>
    </row>
    <row r="215" spans="2:9" x14ac:dyDescent="0.2">
      <c r="B215" s="1053"/>
      <c r="C215" s="889" t="s">
        <v>11</v>
      </c>
      <c r="D215" s="896">
        <f>'Form 81'!O33</f>
        <v>0</v>
      </c>
      <c r="E215" s="896">
        <f>'Form 32'!K33</f>
        <v>0</v>
      </c>
      <c r="F215" s="170">
        <f t="shared" si="6"/>
        <v>0</v>
      </c>
      <c r="G215" s="171" t="str">
        <f t="shared" si="7"/>
        <v>PASS</v>
      </c>
      <c r="H215" s="88" t="s">
        <v>428</v>
      </c>
      <c r="I215" s="169">
        <v>213</v>
      </c>
    </row>
    <row r="216" spans="2:9" ht="13.5" customHeight="1" x14ac:dyDescent="0.2">
      <c r="B216" s="640"/>
      <c r="C216" s="890" t="s">
        <v>1632</v>
      </c>
      <c r="D216" s="896">
        <f>'Form 81'!G33</f>
        <v>0</v>
      </c>
      <c r="E216" s="896">
        <f>'Form 76'!W256</f>
        <v>0</v>
      </c>
      <c r="F216" s="170">
        <f t="shared" si="6"/>
        <v>0</v>
      </c>
      <c r="G216" s="171" t="str">
        <f t="shared" si="7"/>
        <v>PASS</v>
      </c>
      <c r="H216" s="88" t="s">
        <v>1041</v>
      </c>
      <c r="I216" s="169">
        <v>214</v>
      </c>
    </row>
    <row r="217" spans="2:9" x14ac:dyDescent="0.2">
      <c r="B217" s="1052">
        <v>82</v>
      </c>
      <c r="C217" s="889" t="s">
        <v>785</v>
      </c>
      <c r="D217" s="896">
        <f>'Form 82'!G33</f>
        <v>0</v>
      </c>
      <c r="E217" s="896">
        <f>'Form 21'!E21</f>
        <v>0</v>
      </c>
      <c r="F217" s="170">
        <f t="shared" si="6"/>
        <v>0</v>
      </c>
      <c r="G217" s="171" t="str">
        <f t="shared" si="7"/>
        <v>PASS</v>
      </c>
      <c r="H217" s="88" t="s">
        <v>424</v>
      </c>
      <c r="I217" s="169">
        <v>215</v>
      </c>
    </row>
    <row r="218" spans="2:9" x14ac:dyDescent="0.2">
      <c r="B218" s="1053"/>
      <c r="C218" s="889" t="s">
        <v>786</v>
      </c>
      <c r="D218" s="896">
        <f>'Form 82'!H33</f>
        <v>0</v>
      </c>
      <c r="E218" s="896">
        <f>'Form 21'!E22</f>
        <v>0</v>
      </c>
      <c r="F218" s="170">
        <f t="shared" si="6"/>
        <v>0</v>
      </c>
      <c r="G218" s="171" t="str">
        <f t="shared" si="7"/>
        <v>PASS</v>
      </c>
      <c r="H218" s="88" t="s">
        <v>425</v>
      </c>
      <c r="I218" s="169">
        <v>216</v>
      </c>
    </row>
    <row r="219" spans="2:9" x14ac:dyDescent="0.2">
      <c r="B219" s="1053"/>
      <c r="C219" s="889" t="s">
        <v>787</v>
      </c>
      <c r="D219" s="896">
        <f>'Form 82'!K33</f>
        <v>0</v>
      </c>
      <c r="E219" s="896">
        <f>'Form 21'!E23</f>
        <v>0</v>
      </c>
      <c r="F219" s="170">
        <f>IF(OR(D219="",E219=""),"",D219-E219)</f>
        <v>0</v>
      </c>
      <c r="G219" s="171" t="str">
        <f>IF(F219="","",IF(F219&lt;1,IF(F219&lt;0,"FAIL","PASS"),"FAIL"))</f>
        <v>PASS</v>
      </c>
      <c r="H219" s="88" t="s">
        <v>426</v>
      </c>
      <c r="I219" s="169">
        <v>217</v>
      </c>
    </row>
    <row r="220" spans="2:9" x14ac:dyDescent="0.2">
      <c r="B220" s="1053"/>
      <c r="C220" s="889" t="s">
        <v>788</v>
      </c>
      <c r="D220" s="896">
        <f>'Form 82'!N33</f>
        <v>0</v>
      </c>
      <c r="E220" s="896">
        <f>'Form 21'!E24</f>
        <v>0</v>
      </c>
      <c r="F220" s="170">
        <f t="shared" si="6"/>
        <v>0</v>
      </c>
      <c r="G220" s="171" t="str">
        <f t="shared" si="7"/>
        <v>PASS</v>
      </c>
      <c r="H220" s="88" t="s">
        <v>427</v>
      </c>
      <c r="I220" s="169">
        <v>218</v>
      </c>
    </row>
    <row r="221" spans="2:9" x14ac:dyDescent="0.2">
      <c r="B221" s="1053"/>
      <c r="C221" s="889" t="s">
        <v>1289</v>
      </c>
      <c r="D221" s="896">
        <f>'Form 82'!P33</f>
        <v>0</v>
      </c>
      <c r="E221" s="896">
        <f>'Form 21'!E26</f>
        <v>0</v>
      </c>
      <c r="F221" s="170">
        <f t="shared" si="6"/>
        <v>0</v>
      </c>
      <c r="G221" s="171" t="str">
        <f t="shared" si="7"/>
        <v>PASS</v>
      </c>
      <c r="H221" s="88" t="s">
        <v>752</v>
      </c>
      <c r="I221" s="169">
        <v>219</v>
      </c>
    </row>
    <row r="222" spans="2:9" x14ac:dyDescent="0.2">
      <c r="B222" s="1052">
        <v>83</v>
      </c>
      <c r="C222" s="889" t="s">
        <v>789</v>
      </c>
      <c r="D222" s="896">
        <f>'Form 83'!E99</f>
        <v>0</v>
      </c>
      <c r="E222" s="896">
        <f>'Form 21'!I20</f>
        <v>0</v>
      </c>
      <c r="F222" s="170">
        <f t="shared" si="6"/>
        <v>0</v>
      </c>
      <c r="G222" s="171" t="str">
        <f t="shared" si="7"/>
        <v>PASS</v>
      </c>
      <c r="H222" s="88" t="s">
        <v>466</v>
      </c>
      <c r="I222" s="169">
        <v>220</v>
      </c>
    </row>
    <row r="223" spans="2:9" x14ac:dyDescent="0.2">
      <c r="B223" s="1053"/>
      <c r="C223" s="889" t="s">
        <v>790</v>
      </c>
      <c r="D223" s="896">
        <f>'Form 83'!F99</f>
        <v>0</v>
      </c>
      <c r="E223" s="896">
        <f>'Form 21'!I21</f>
        <v>0</v>
      </c>
      <c r="F223" s="170">
        <f t="shared" si="6"/>
        <v>0</v>
      </c>
      <c r="G223" s="171" t="str">
        <f t="shared" si="7"/>
        <v>PASS</v>
      </c>
      <c r="H223" s="88" t="s">
        <v>831</v>
      </c>
      <c r="I223" s="169">
        <v>221</v>
      </c>
    </row>
    <row r="224" spans="2:9" x14ac:dyDescent="0.2">
      <c r="B224" s="1053"/>
      <c r="C224" s="887" t="s">
        <v>791</v>
      </c>
      <c r="D224" s="896">
        <f>'Form 83'!G99</f>
        <v>0</v>
      </c>
      <c r="E224" s="896">
        <f>'Form 21'!I22</f>
        <v>0</v>
      </c>
      <c r="F224" s="170">
        <f t="shared" si="6"/>
        <v>0</v>
      </c>
      <c r="G224" s="171" t="str">
        <f t="shared" si="7"/>
        <v>PASS</v>
      </c>
      <c r="H224" s="88" t="s">
        <v>1424</v>
      </c>
      <c r="I224" s="169">
        <v>222</v>
      </c>
    </row>
    <row r="225" spans="2:9" x14ac:dyDescent="0.2">
      <c r="B225" s="1053"/>
      <c r="C225" s="889" t="s">
        <v>1432</v>
      </c>
      <c r="D225" s="896">
        <f>'Form 83'!J99</f>
        <v>0</v>
      </c>
      <c r="E225" s="896">
        <f>'Form 21'!I23</f>
        <v>0</v>
      </c>
      <c r="F225" s="170">
        <f t="shared" si="6"/>
        <v>0</v>
      </c>
      <c r="G225" s="171" t="str">
        <f t="shared" si="7"/>
        <v>PASS</v>
      </c>
      <c r="H225" s="88" t="s">
        <v>1425</v>
      </c>
      <c r="I225" s="169">
        <v>223</v>
      </c>
    </row>
    <row r="226" spans="2:9" x14ac:dyDescent="0.2">
      <c r="B226" s="1053"/>
      <c r="C226" s="889" t="s">
        <v>1689</v>
      </c>
      <c r="D226" s="896">
        <f>'Form 83'!M99</f>
        <v>0</v>
      </c>
      <c r="E226" s="896">
        <f>'Form 21'!I24</f>
        <v>0</v>
      </c>
      <c r="F226" s="170">
        <f t="shared" si="6"/>
        <v>0</v>
      </c>
      <c r="G226" s="171" t="str">
        <f t="shared" si="7"/>
        <v>PASS</v>
      </c>
      <c r="H226" s="88" t="s">
        <v>1426</v>
      </c>
      <c r="I226" s="169">
        <v>224</v>
      </c>
    </row>
    <row r="227" spans="2:9" x14ac:dyDescent="0.2">
      <c r="B227" s="1053"/>
      <c r="C227" s="889" t="s">
        <v>1434</v>
      </c>
      <c r="D227" s="896">
        <f>'Form 83'!P99</f>
        <v>0</v>
      </c>
      <c r="E227" s="896">
        <f>'Form 21'!I25</f>
        <v>0</v>
      </c>
      <c r="F227" s="170">
        <f t="shared" si="6"/>
        <v>0</v>
      </c>
      <c r="G227" s="171" t="str">
        <f t="shared" si="7"/>
        <v>PASS</v>
      </c>
      <c r="H227" s="88" t="s">
        <v>1427</v>
      </c>
      <c r="I227" s="169">
        <v>225</v>
      </c>
    </row>
    <row r="228" spans="2:9" x14ac:dyDescent="0.2">
      <c r="B228" s="1054"/>
      <c r="C228" s="889" t="s">
        <v>1435</v>
      </c>
      <c r="D228" s="896">
        <f>'Form 83'!R99</f>
        <v>0</v>
      </c>
      <c r="E228" s="896">
        <f>'Form 21'!I26</f>
        <v>0</v>
      </c>
      <c r="F228" s="170">
        <f t="shared" si="6"/>
        <v>0</v>
      </c>
      <c r="G228" s="171" t="str">
        <f t="shared" si="7"/>
        <v>PASS</v>
      </c>
      <c r="H228" s="88" t="s">
        <v>1428</v>
      </c>
      <c r="I228" s="169">
        <v>226</v>
      </c>
    </row>
    <row r="229" spans="2:9" x14ac:dyDescent="0.2">
      <c r="B229" s="1052">
        <v>84</v>
      </c>
      <c r="C229" s="889" t="s">
        <v>568</v>
      </c>
      <c r="D229" s="896">
        <f>'Form 84'!E21</f>
        <v>0</v>
      </c>
      <c r="E229" s="896">
        <f>'Form 21'!E33</f>
        <v>0</v>
      </c>
      <c r="F229" s="170">
        <f t="shared" si="6"/>
        <v>0</v>
      </c>
      <c r="G229" s="171" t="str">
        <f t="shared" si="7"/>
        <v>PASS</v>
      </c>
      <c r="H229" s="88" t="s">
        <v>429</v>
      </c>
      <c r="I229" s="169">
        <v>227</v>
      </c>
    </row>
    <row r="230" spans="2:9" x14ac:dyDescent="0.2">
      <c r="B230" s="1053"/>
      <c r="C230" s="889" t="s">
        <v>569</v>
      </c>
      <c r="D230" s="896">
        <f>'Form 84'!F21</f>
        <v>0</v>
      </c>
      <c r="E230" s="896">
        <f>'Form 21'!F33</f>
        <v>0</v>
      </c>
      <c r="F230" s="170">
        <f t="shared" si="6"/>
        <v>0</v>
      </c>
      <c r="G230" s="171" t="str">
        <f t="shared" si="7"/>
        <v>PASS</v>
      </c>
      <c r="H230" s="88" t="s">
        <v>430</v>
      </c>
      <c r="I230" s="169">
        <v>228</v>
      </c>
    </row>
    <row r="231" spans="2:9" x14ac:dyDescent="0.2">
      <c r="B231" s="1053"/>
      <c r="C231" s="889" t="s">
        <v>570</v>
      </c>
      <c r="D231" s="896">
        <f>'Form 84'!H21</f>
        <v>0</v>
      </c>
      <c r="E231" s="896">
        <f>'Form 21'!I33</f>
        <v>0</v>
      </c>
      <c r="F231" s="170">
        <f t="shared" si="6"/>
        <v>0</v>
      </c>
      <c r="G231" s="171" t="str">
        <f t="shared" si="7"/>
        <v>PASS</v>
      </c>
      <c r="H231" s="88" t="s">
        <v>467</v>
      </c>
      <c r="I231" s="169">
        <v>229</v>
      </c>
    </row>
    <row r="232" spans="2:9" x14ac:dyDescent="0.2">
      <c r="B232" s="1053"/>
      <c r="C232" s="889" t="s">
        <v>571</v>
      </c>
      <c r="D232" s="896">
        <f>'Form 84'!I21</f>
        <v>0</v>
      </c>
      <c r="E232" s="896">
        <f>'Form 21'!J33</f>
        <v>0</v>
      </c>
      <c r="F232" s="170">
        <f t="shared" si="6"/>
        <v>0</v>
      </c>
      <c r="G232" s="171" t="str">
        <f t="shared" si="7"/>
        <v>PASS</v>
      </c>
      <c r="H232" s="88" t="s">
        <v>469</v>
      </c>
      <c r="I232" s="169">
        <v>230</v>
      </c>
    </row>
    <row r="233" spans="2:9" x14ac:dyDescent="0.2">
      <c r="B233" s="1053"/>
      <c r="C233" s="889" t="s">
        <v>572</v>
      </c>
      <c r="D233" s="896">
        <f>'Form 84'!K35</f>
        <v>0</v>
      </c>
      <c r="E233" s="896">
        <f>'Form 22'!E19</f>
        <v>0</v>
      </c>
      <c r="F233" s="170">
        <f t="shared" si="6"/>
        <v>0</v>
      </c>
      <c r="G233" s="171" t="str">
        <f t="shared" si="7"/>
        <v>PASS</v>
      </c>
      <c r="H233" s="88" t="s">
        <v>1145</v>
      </c>
      <c r="I233" s="169">
        <v>231</v>
      </c>
    </row>
    <row r="234" spans="2:9" x14ac:dyDescent="0.2">
      <c r="B234" s="1054"/>
      <c r="C234" s="889" t="s">
        <v>573</v>
      </c>
      <c r="D234" s="896">
        <f>'Form 84'!L35</f>
        <v>0</v>
      </c>
      <c r="E234" s="896">
        <f>'Form 22'!F19</f>
        <v>0</v>
      </c>
      <c r="F234" s="170">
        <f>IF(OR(D234="",E234=""),"",D234-E234)</f>
        <v>0</v>
      </c>
      <c r="G234" s="171" t="str">
        <f t="shared" si="7"/>
        <v>PASS</v>
      </c>
      <c r="H234" s="88" t="s">
        <v>1146</v>
      </c>
      <c r="I234" s="169">
        <v>232</v>
      </c>
    </row>
    <row r="235" spans="2:9" x14ac:dyDescent="0.2">
      <c r="B235" s="1053">
        <v>85</v>
      </c>
      <c r="C235" s="889" t="s">
        <v>574</v>
      </c>
      <c r="D235" s="896">
        <f>'Form 85'!K34</f>
        <v>0</v>
      </c>
      <c r="E235" s="896">
        <f>'Form 21'!E27</f>
        <v>0</v>
      </c>
      <c r="F235" s="170">
        <f t="shared" si="6"/>
        <v>0</v>
      </c>
      <c r="G235" s="171" t="str">
        <f t="shared" si="7"/>
        <v>PASS</v>
      </c>
      <c r="H235" s="88" t="s">
        <v>526</v>
      </c>
      <c r="I235" s="169">
        <v>233</v>
      </c>
    </row>
    <row r="236" spans="2:9" x14ac:dyDescent="0.2">
      <c r="B236" s="1054"/>
      <c r="C236" s="889" t="s">
        <v>575</v>
      </c>
      <c r="D236" s="896">
        <f>'Form 85'!K45</f>
        <v>0</v>
      </c>
      <c r="E236" s="896">
        <f>'Form 21'!I27</f>
        <v>0</v>
      </c>
      <c r="F236" s="170">
        <f t="shared" si="6"/>
        <v>0</v>
      </c>
      <c r="G236" s="171" t="str">
        <f t="shared" si="7"/>
        <v>PASS</v>
      </c>
      <c r="H236" s="88" t="s">
        <v>131</v>
      </c>
      <c r="I236" s="169">
        <v>234</v>
      </c>
    </row>
    <row r="237" spans="2:9" x14ac:dyDescent="0.2">
      <c r="C237" s="882"/>
      <c r="D237" s="893"/>
      <c r="E237" s="893"/>
      <c r="F237" s="877" t="str">
        <f t="shared" si="6"/>
        <v/>
      </c>
      <c r="G237" s="874" t="str">
        <f t="shared" ref="G237:G247" si="8">IF(F237="","",IF(F237=0,"PASS","FAIL"))</f>
        <v/>
      </c>
    </row>
    <row r="238" spans="2:9" x14ac:dyDescent="0.2">
      <c r="C238" s="882"/>
      <c r="D238" s="893"/>
      <c r="E238" s="893"/>
      <c r="F238" s="877" t="str">
        <f t="shared" si="6"/>
        <v/>
      </c>
      <c r="G238" s="874" t="str">
        <f t="shared" si="8"/>
        <v/>
      </c>
    </row>
    <row r="239" spans="2:9" x14ac:dyDescent="0.2">
      <c r="C239" s="881"/>
      <c r="D239" s="893"/>
      <c r="E239" s="893"/>
      <c r="F239" s="877" t="str">
        <f t="shared" si="6"/>
        <v/>
      </c>
      <c r="G239" s="874" t="str">
        <f t="shared" si="8"/>
        <v/>
      </c>
    </row>
    <row r="240" spans="2:9" x14ac:dyDescent="0.2">
      <c r="C240" s="881"/>
      <c r="D240" s="893"/>
      <c r="E240" s="893"/>
      <c r="F240" s="877" t="str">
        <f t="shared" si="6"/>
        <v/>
      </c>
      <c r="G240" s="874" t="str">
        <f t="shared" si="8"/>
        <v/>
      </c>
    </row>
    <row r="241" spans="3:7" x14ac:dyDescent="0.2">
      <c r="C241" s="881"/>
      <c r="D241" s="893"/>
      <c r="E241" s="893"/>
      <c r="F241" s="877" t="str">
        <f t="shared" si="6"/>
        <v/>
      </c>
      <c r="G241" s="874" t="str">
        <f t="shared" si="8"/>
        <v/>
      </c>
    </row>
    <row r="242" spans="3:7" x14ac:dyDescent="0.2">
      <c r="C242" s="881"/>
      <c r="D242" s="893"/>
      <c r="E242" s="893"/>
      <c r="F242" s="877" t="str">
        <f t="shared" si="6"/>
        <v/>
      </c>
      <c r="G242" s="874" t="str">
        <f t="shared" si="8"/>
        <v/>
      </c>
    </row>
    <row r="243" spans="3:7" x14ac:dyDescent="0.2">
      <c r="C243" s="881"/>
      <c r="D243" s="893"/>
      <c r="E243" s="893"/>
      <c r="F243" s="877" t="str">
        <f t="shared" si="6"/>
        <v/>
      </c>
      <c r="G243" s="874" t="str">
        <f t="shared" si="8"/>
        <v/>
      </c>
    </row>
    <row r="244" spans="3:7" x14ac:dyDescent="0.2">
      <c r="C244" s="881"/>
      <c r="D244" s="893"/>
      <c r="E244" s="893"/>
      <c r="F244" s="877" t="str">
        <f t="shared" si="6"/>
        <v/>
      </c>
      <c r="G244" s="874" t="str">
        <f t="shared" si="8"/>
        <v/>
      </c>
    </row>
    <row r="245" spans="3:7" x14ac:dyDescent="0.2">
      <c r="C245" s="881"/>
      <c r="D245" s="893"/>
      <c r="E245" s="893"/>
      <c r="F245" s="877" t="str">
        <f t="shared" si="6"/>
        <v/>
      </c>
      <c r="G245" s="874" t="str">
        <f t="shared" si="8"/>
        <v/>
      </c>
    </row>
    <row r="246" spans="3:7" x14ac:dyDescent="0.2">
      <c r="C246" s="881"/>
      <c r="D246" s="893"/>
      <c r="E246" s="893"/>
      <c r="F246" s="877" t="str">
        <f t="shared" si="6"/>
        <v/>
      </c>
      <c r="G246" s="874" t="str">
        <f t="shared" si="8"/>
        <v/>
      </c>
    </row>
    <row r="247" spans="3:7" x14ac:dyDescent="0.2">
      <c r="C247" s="881"/>
      <c r="D247" s="893"/>
      <c r="E247" s="893"/>
      <c r="F247" s="877" t="str">
        <f t="shared" si="6"/>
        <v/>
      </c>
      <c r="G247" s="874" t="str">
        <f t="shared" si="8"/>
        <v/>
      </c>
    </row>
  </sheetData>
  <mergeCells count="24">
    <mergeCell ref="B5:B11"/>
    <mergeCell ref="B85:B92"/>
    <mergeCell ref="B117:B121"/>
    <mergeCell ref="B13:B15"/>
    <mergeCell ref="B16:B68"/>
    <mergeCell ref="B235:B236"/>
    <mergeCell ref="B210:B213"/>
    <mergeCell ref="B229:B234"/>
    <mergeCell ref="B167:B170"/>
    <mergeCell ref="B214:B215"/>
    <mergeCell ref="B150:B151"/>
    <mergeCell ref="B153:B166"/>
    <mergeCell ref="B206:B209"/>
    <mergeCell ref="B217:B221"/>
    <mergeCell ref="B222:B228"/>
    <mergeCell ref="B171:B205"/>
    <mergeCell ref="B131:B142"/>
    <mergeCell ref="B143:B147"/>
    <mergeCell ref="B69:B84"/>
    <mergeCell ref="B93:B104"/>
    <mergeCell ref="B105:B110"/>
    <mergeCell ref="B111:B116"/>
    <mergeCell ref="B123:B126"/>
    <mergeCell ref="B127:B130"/>
  </mergeCells>
  <phoneticPr fontId="2" type="noConversion"/>
  <conditionalFormatting sqref="G5:G65534">
    <cfRule type="cellIs" dxfId="0" priority="1" stopIfTrue="1" operator="equal">
      <formula>"FAIL"</formula>
    </cfRule>
  </conditionalFormatting>
  <pageMargins left="0.25" right="0.25" top="0.25" bottom="0.75" header="0.5" footer="0.5"/>
  <pageSetup paperSize="9" scale="60" fitToHeight="5" orientation="landscape" r:id="rId1"/>
  <headerFooter alignWithMargins="0">
    <oddFooter>&amp;L&amp;A&amp;R&amp;P of &amp;N</oddFooter>
  </headerFooter>
  <rowBreaks count="3" manualBreakCount="3">
    <brk id="68" max="9" man="1"/>
    <brk id="122" max="9" man="1"/>
    <brk id="17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54"/>
  <sheetViews>
    <sheetView showGridLines="0" zoomScale="80" zoomScaleNormal="80" workbookViewId="0">
      <pane ySplit="7" topLeftCell="A8" activePane="bottomLeft" state="frozen"/>
      <selection activeCell="C6" sqref="C6"/>
      <selection pane="bottomLeft" activeCell="F28" sqref="F28"/>
    </sheetView>
  </sheetViews>
  <sheetFormatPr defaultRowHeight="12.75" x14ac:dyDescent="0.2"/>
  <cols>
    <col min="1" max="1" width="2.5703125" style="189" customWidth="1"/>
    <col min="2" max="2" width="2.42578125" style="237" customWidth="1"/>
    <col min="3" max="3" width="48.28515625" style="237" customWidth="1"/>
    <col min="4" max="4" width="7.140625" style="191" customWidth="1"/>
    <col min="5" max="6" width="11.42578125" style="212" customWidth="1"/>
    <col min="7" max="7" width="8.5703125" style="191" customWidth="1"/>
    <col min="8" max="8" width="1.42578125" style="189" customWidth="1"/>
    <col min="9" max="10" width="11.42578125" style="212" customWidth="1"/>
    <col min="11" max="11" width="8.5703125" style="191" customWidth="1"/>
    <col min="12" max="12" width="1.42578125" style="189" customWidth="1"/>
    <col min="13" max="14" width="11.42578125" style="212" customWidth="1"/>
    <col min="15" max="16384" width="9.140625" style="189"/>
  </cols>
  <sheetData>
    <row r="1" spans="1:14" ht="15.75" x14ac:dyDescent="0.25">
      <c r="A1" s="43" t="str">
        <f ca="1">RIGHT(CELL("filename",A2),LEN(CELL("filename",A2))-FIND("]",CELL("filename",A2)))</f>
        <v>Form 21</v>
      </c>
      <c r="B1" s="184" t="str">
        <f ca="1">INDEX(TOC!$B$5:$G$54,MATCH(TEXT(A1,0),TOC!$B$5:$B$54,0),6)</f>
        <v>Form 21 - Income Statement - Policyholders (Operations)</v>
      </c>
      <c r="C1" s="367"/>
    </row>
    <row r="2" spans="1:14" x14ac:dyDescent="0.2">
      <c r="A2" s="218"/>
      <c r="B2" s="285" t="str">
        <f>"Company: "&amp;CVR!G10</f>
        <v xml:space="preserve">Company: </v>
      </c>
      <c r="C2" s="285"/>
    </row>
    <row r="3" spans="1:14" x14ac:dyDescent="0.2">
      <c r="A3" s="223"/>
      <c r="B3" s="195" t="str">
        <f>"Reporting Period: "&amp;CVR!G12&amp;", "&amp;CVR!G13</f>
        <v xml:space="preserve">Reporting Period: , </v>
      </c>
      <c r="C3" s="195"/>
      <c r="D3" s="196"/>
      <c r="E3" s="224"/>
      <c r="F3" s="224"/>
      <c r="G3" s="196"/>
      <c r="H3" s="196"/>
      <c r="I3" s="196"/>
      <c r="J3" s="196"/>
      <c r="K3" s="196"/>
      <c r="L3" s="196"/>
      <c r="M3" s="196"/>
      <c r="N3" s="224"/>
    </row>
    <row r="5" spans="1:14" ht="25.5" x14ac:dyDescent="0.2">
      <c r="B5" s="189"/>
      <c r="C5" s="189"/>
      <c r="D5" s="909" t="s">
        <v>1194</v>
      </c>
      <c r="E5" s="282" t="s">
        <v>244</v>
      </c>
      <c r="F5" s="282"/>
      <c r="G5" s="909" t="s">
        <v>1235</v>
      </c>
      <c r="I5" s="282" t="s">
        <v>365</v>
      </c>
      <c r="J5" s="282"/>
      <c r="K5" s="909" t="s">
        <v>1235</v>
      </c>
      <c r="M5" s="351" t="s">
        <v>470</v>
      </c>
      <c r="N5" s="282"/>
    </row>
    <row r="6" spans="1:14" ht="25.5" x14ac:dyDescent="0.2">
      <c r="B6" s="189"/>
      <c r="C6" s="189"/>
      <c r="D6" s="910"/>
      <c r="E6" s="284" t="s">
        <v>1375</v>
      </c>
      <c r="F6" s="284" t="s">
        <v>1398</v>
      </c>
      <c r="G6" s="910"/>
      <c r="I6" s="284" t="s">
        <v>1375</v>
      </c>
      <c r="J6" s="284" t="s">
        <v>1398</v>
      </c>
      <c r="K6" s="910"/>
      <c r="M6" s="284" t="s">
        <v>1375</v>
      </c>
      <c r="N6" s="284" t="s">
        <v>1398</v>
      </c>
    </row>
    <row r="7" spans="1:14" ht="13.5" customHeight="1" x14ac:dyDescent="0.2">
      <c r="B7" s="225" t="s">
        <v>54</v>
      </c>
      <c r="C7" s="189"/>
      <c r="D7" s="911"/>
      <c r="E7" s="284" t="s">
        <v>1394</v>
      </c>
      <c r="F7" s="284" t="s">
        <v>1395</v>
      </c>
      <c r="G7" s="911"/>
      <c r="I7" s="284" t="s">
        <v>1397</v>
      </c>
      <c r="J7" s="284" t="s">
        <v>1396</v>
      </c>
      <c r="K7" s="911"/>
      <c r="M7" s="284" t="s">
        <v>729</v>
      </c>
      <c r="N7" s="284" t="s">
        <v>730</v>
      </c>
    </row>
    <row r="9" spans="1:14" x14ac:dyDescent="0.2">
      <c r="B9" s="368" t="s">
        <v>1288</v>
      </c>
      <c r="E9" s="361"/>
      <c r="I9" s="361"/>
      <c r="M9" s="361"/>
    </row>
    <row r="10" spans="1:14" x14ac:dyDescent="0.2">
      <c r="B10" s="230" t="s">
        <v>48</v>
      </c>
      <c r="C10" s="229"/>
      <c r="D10" s="211">
        <v>11</v>
      </c>
      <c r="E10" s="175"/>
      <c r="F10" s="175"/>
      <c r="G10" s="353">
        <v>71</v>
      </c>
      <c r="I10" s="175"/>
      <c r="J10" s="175"/>
      <c r="K10" s="353">
        <v>71</v>
      </c>
      <c r="M10" s="176">
        <f>E10+I10</f>
        <v>0</v>
      </c>
      <c r="N10" s="176">
        <f t="shared" ref="N10:N31" si="0">F10+J10</f>
        <v>0</v>
      </c>
    </row>
    <row r="11" spans="1:14" x14ac:dyDescent="0.2">
      <c r="B11" s="228" t="s">
        <v>49</v>
      </c>
      <c r="C11" s="229"/>
      <c r="D11" s="211">
        <v>12</v>
      </c>
      <c r="E11" s="175"/>
      <c r="F11" s="175"/>
      <c r="G11" s="353">
        <v>71</v>
      </c>
      <c r="I11" s="899"/>
      <c r="J11" s="175"/>
      <c r="K11" s="353">
        <v>71</v>
      </c>
      <c r="M11" s="176">
        <f t="shared" ref="M11:M31" si="1">E11+I11</f>
        <v>0</v>
      </c>
      <c r="N11" s="176">
        <f t="shared" si="0"/>
        <v>0</v>
      </c>
    </row>
    <row r="12" spans="1:14" x14ac:dyDescent="0.2">
      <c r="B12" s="369" t="s">
        <v>784</v>
      </c>
      <c r="C12" s="229"/>
      <c r="D12" s="211">
        <v>13</v>
      </c>
      <c r="E12" s="176">
        <f>SUM(E10:E11)</f>
        <v>0</v>
      </c>
      <c r="F12" s="176">
        <f>SUM(F10:F11)</f>
        <v>0</v>
      </c>
      <c r="G12" s="353">
        <v>71</v>
      </c>
      <c r="I12" s="176">
        <f>SUM(I10:I11)</f>
        <v>0</v>
      </c>
      <c r="J12" s="176">
        <f>SUM(J10:J11)</f>
        <v>0</v>
      </c>
      <c r="K12" s="353">
        <v>71</v>
      </c>
      <c r="M12" s="176">
        <f t="shared" si="1"/>
        <v>0</v>
      </c>
      <c r="N12" s="176">
        <f t="shared" si="0"/>
        <v>0</v>
      </c>
    </row>
    <row r="13" spans="1:14" x14ac:dyDescent="0.2">
      <c r="B13" s="365" t="s">
        <v>50</v>
      </c>
      <c r="C13" s="315"/>
      <c r="D13" s="211">
        <v>14</v>
      </c>
      <c r="E13" s="175"/>
      <c r="F13" s="175"/>
      <c r="G13" s="353">
        <v>71</v>
      </c>
      <c r="I13" s="175"/>
      <c r="J13" s="175"/>
      <c r="K13" s="353">
        <v>71</v>
      </c>
      <c r="M13" s="176">
        <f t="shared" si="1"/>
        <v>0</v>
      </c>
      <c r="N13" s="176">
        <f t="shared" si="0"/>
        <v>0</v>
      </c>
    </row>
    <row r="14" spans="1:14" x14ac:dyDescent="0.2">
      <c r="B14" s="369" t="s">
        <v>792</v>
      </c>
      <c r="C14" s="370"/>
      <c r="D14" s="211">
        <v>15</v>
      </c>
      <c r="E14" s="176">
        <f>E12-E13</f>
        <v>0</v>
      </c>
      <c r="F14" s="176">
        <f>F12-F13</f>
        <v>0</v>
      </c>
      <c r="G14" s="353">
        <v>71</v>
      </c>
      <c r="I14" s="176">
        <f>I12-I13</f>
        <v>0</v>
      </c>
      <c r="J14" s="176">
        <f>J12-J13</f>
        <v>0</v>
      </c>
      <c r="K14" s="353">
        <v>71</v>
      </c>
      <c r="M14" s="176">
        <f t="shared" si="1"/>
        <v>0</v>
      </c>
      <c r="N14" s="176">
        <f t="shared" si="0"/>
        <v>0</v>
      </c>
    </row>
    <row r="15" spans="1:14" x14ac:dyDescent="0.2">
      <c r="B15" s="365" t="s">
        <v>51</v>
      </c>
      <c r="C15" s="315"/>
      <c r="D15" s="211">
        <v>16</v>
      </c>
      <c r="E15" s="175"/>
      <c r="F15" s="175"/>
      <c r="G15" s="353">
        <v>71</v>
      </c>
      <c r="I15" s="175"/>
      <c r="J15" s="175"/>
      <c r="K15" s="353">
        <v>71</v>
      </c>
      <c r="M15" s="176">
        <f t="shared" si="1"/>
        <v>0</v>
      </c>
      <c r="N15" s="176">
        <f t="shared" si="0"/>
        <v>0</v>
      </c>
    </row>
    <row r="16" spans="1:14" x14ac:dyDescent="0.2">
      <c r="B16" s="369" t="s">
        <v>793</v>
      </c>
      <c r="C16" s="229"/>
      <c r="D16" s="211">
        <v>17</v>
      </c>
      <c r="E16" s="176">
        <f>E14-E15</f>
        <v>0</v>
      </c>
      <c r="F16" s="176">
        <f>F14-F15</f>
        <v>0</v>
      </c>
      <c r="G16" s="353">
        <v>71</v>
      </c>
      <c r="I16" s="176">
        <f>I14-I15</f>
        <v>0</v>
      </c>
      <c r="J16" s="176">
        <f>J14-J15</f>
        <v>0</v>
      </c>
      <c r="K16" s="353">
        <v>71</v>
      </c>
      <c r="M16" s="176">
        <f t="shared" si="1"/>
        <v>0</v>
      </c>
      <c r="N16" s="176">
        <f t="shared" si="0"/>
        <v>0</v>
      </c>
    </row>
    <row r="17" spans="2:14" x14ac:dyDescent="0.2">
      <c r="B17" s="230" t="s">
        <v>1554</v>
      </c>
      <c r="C17" s="229"/>
      <c r="D17" s="211">
        <v>18</v>
      </c>
      <c r="E17" s="175"/>
      <c r="F17" s="175"/>
      <c r="G17" s="353">
        <v>73</v>
      </c>
      <c r="I17" s="175"/>
      <c r="J17" s="175"/>
      <c r="K17" s="353">
        <v>73</v>
      </c>
      <c r="M17" s="176">
        <f t="shared" si="1"/>
        <v>0</v>
      </c>
      <c r="N17" s="176">
        <f t="shared" si="0"/>
        <v>0</v>
      </c>
    </row>
    <row r="18" spans="2:14" x14ac:dyDescent="0.2">
      <c r="B18" s="230" t="s">
        <v>1412</v>
      </c>
      <c r="C18" s="229"/>
      <c r="D18" s="211">
        <v>19</v>
      </c>
      <c r="E18" s="175"/>
      <c r="F18" s="175"/>
      <c r="G18" s="362"/>
      <c r="I18" s="175"/>
      <c r="J18" s="175"/>
      <c r="K18" s="362"/>
      <c r="M18" s="176">
        <f t="shared" si="1"/>
        <v>0</v>
      </c>
      <c r="N18" s="176">
        <f t="shared" si="0"/>
        <v>0</v>
      </c>
    </row>
    <row r="19" spans="2:14" s="206" customFormat="1" x14ac:dyDescent="0.2">
      <c r="B19" s="232" t="s">
        <v>794</v>
      </c>
      <c r="C19" s="233"/>
      <c r="D19" s="234">
        <v>29</v>
      </c>
      <c r="E19" s="107">
        <f>SUM(E16:E18)</f>
        <v>0</v>
      </c>
      <c r="F19" s="107">
        <f>SUM(F16:F18)</f>
        <v>0</v>
      </c>
      <c r="G19" s="362"/>
      <c r="I19" s="107">
        <f>SUM(I16:I18)</f>
        <v>0</v>
      </c>
      <c r="J19" s="107">
        <f>SUM(J16:J18)</f>
        <v>0</v>
      </c>
      <c r="K19" s="362"/>
      <c r="M19" s="107">
        <f t="shared" si="1"/>
        <v>0</v>
      </c>
      <c r="N19" s="107">
        <f t="shared" si="0"/>
        <v>0</v>
      </c>
    </row>
    <row r="20" spans="2:14" x14ac:dyDescent="0.2">
      <c r="B20" s="230" t="s">
        <v>1555</v>
      </c>
      <c r="C20" s="229"/>
      <c r="D20" s="211">
        <v>31</v>
      </c>
      <c r="E20" s="175"/>
      <c r="F20" s="175"/>
      <c r="G20" s="353">
        <v>81</v>
      </c>
      <c r="I20" s="175"/>
      <c r="J20" s="175"/>
      <c r="K20" s="353">
        <v>83</v>
      </c>
      <c r="M20" s="176">
        <f t="shared" si="1"/>
        <v>0</v>
      </c>
      <c r="N20" s="176">
        <f t="shared" si="0"/>
        <v>0</v>
      </c>
    </row>
    <row r="21" spans="2:14" x14ac:dyDescent="0.2">
      <c r="B21" s="230" t="s">
        <v>52</v>
      </c>
      <c r="C21" s="370"/>
      <c r="D21" s="211">
        <v>32</v>
      </c>
      <c r="E21" s="175"/>
      <c r="F21" s="175"/>
      <c r="G21" s="353" t="s">
        <v>1481</v>
      </c>
      <c r="I21" s="175"/>
      <c r="J21" s="175"/>
      <c r="K21" s="353">
        <v>83</v>
      </c>
      <c r="M21" s="176">
        <f t="shared" si="1"/>
        <v>0</v>
      </c>
      <c r="N21" s="176">
        <f t="shared" si="0"/>
        <v>0</v>
      </c>
    </row>
    <row r="22" spans="2:14" x14ac:dyDescent="0.2">
      <c r="B22" s="232" t="s">
        <v>795</v>
      </c>
      <c r="C22" s="320"/>
      <c r="D22" s="234">
        <v>33</v>
      </c>
      <c r="E22" s="176">
        <f>E20-E21</f>
        <v>0</v>
      </c>
      <c r="F22" s="176">
        <f>F20-F21</f>
        <v>0</v>
      </c>
      <c r="G22" s="353">
        <v>82</v>
      </c>
      <c r="I22" s="176">
        <f>I20-I21</f>
        <v>0</v>
      </c>
      <c r="J22" s="176">
        <f>J20-J21</f>
        <v>0</v>
      </c>
      <c r="K22" s="353">
        <v>83</v>
      </c>
      <c r="M22" s="176">
        <f t="shared" si="1"/>
        <v>0</v>
      </c>
      <c r="N22" s="176">
        <f t="shared" si="0"/>
        <v>0</v>
      </c>
    </row>
    <row r="23" spans="2:14" x14ac:dyDescent="0.2">
      <c r="B23" s="230" t="s">
        <v>53</v>
      </c>
      <c r="C23" s="229"/>
      <c r="D23" s="211">
        <v>34</v>
      </c>
      <c r="E23" s="175"/>
      <c r="F23" s="175"/>
      <c r="G23" s="353">
        <v>82</v>
      </c>
      <c r="I23" s="175"/>
      <c r="J23" s="175"/>
      <c r="K23" s="353">
        <v>83</v>
      </c>
      <c r="M23" s="176">
        <f t="shared" si="1"/>
        <v>0</v>
      </c>
      <c r="N23" s="176">
        <f t="shared" si="0"/>
        <v>0</v>
      </c>
    </row>
    <row r="24" spans="2:14" x14ac:dyDescent="0.2">
      <c r="B24" s="230" t="s">
        <v>1055</v>
      </c>
      <c r="C24" s="229"/>
      <c r="D24" s="211">
        <v>35</v>
      </c>
      <c r="E24" s="175"/>
      <c r="F24" s="175"/>
      <c r="G24" s="353">
        <v>82</v>
      </c>
      <c r="I24" s="175"/>
      <c r="J24" s="175"/>
      <c r="K24" s="353">
        <v>83</v>
      </c>
      <c r="M24" s="176">
        <f t="shared" si="1"/>
        <v>0</v>
      </c>
      <c r="N24" s="176">
        <f t="shared" si="0"/>
        <v>0</v>
      </c>
    </row>
    <row r="25" spans="2:14" x14ac:dyDescent="0.2">
      <c r="B25" s="230" t="s">
        <v>1406</v>
      </c>
      <c r="C25" s="229"/>
      <c r="D25" s="211">
        <v>36</v>
      </c>
      <c r="E25" s="362"/>
      <c r="F25" s="362"/>
      <c r="G25" s="362"/>
      <c r="I25" s="175"/>
      <c r="J25" s="175"/>
      <c r="K25" s="353">
        <v>83</v>
      </c>
      <c r="M25" s="176">
        <f>E25+I25</f>
        <v>0</v>
      </c>
      <c r="N25" s="176">
        <f>F25+J25</f>
        <v>0</v>
      </c>
    </row>
    <row r="26" spans="2:14" x14ac:dyDescent="0.2">
      <c r="B26" s="232" t="s">
        <v>796</v>
      </c>
      <c r="C26" s="320"/>
      <c r="D26" s="234">
        <v>37</v>
      </c>
      <c r="E26" s="176">
        <f>E22+E23+E24+E25</f>
        <v>0</v>
      </c>
      <c r="F26" s="176">
        <f>F22+F23+F24+F25</f>
        <v>0</v>
      </c>
      <c r="G26" s="353">
        <v>82</v>
      </c>
      <c r="I26" s="176">
        <f>I22+I23+I24+I25</f>
        <v>0</v>
      </c>
      <c r="J26" s="176">
        <f>J22+J23+J24+J25</f>
        <v>0</v>
      </c>
      <c r="K26" s="353">
        <v>83</v>
      </c>
      <c r="M26" s="176">
        <f t="shared" si="1"/>
        <v>0</v>
      </c>
      <c r="N26" s="176">
        <f t="shared" si="0"/>
        <v>0</v>
      </c>
    </row>
    <row r="27" spans="2:14" x14ac:dyDescent="0.2">
      <c r="B27" s="230" t="s">
        <v>1084</v>
      </c>
      <c r="C27" s="229"/>
      <c r="D27" s="211">
        <v>38</v>
      </c>
      <c r="E27" s="175"/>
      <c r="F27" s="175"/>
      <c r="G27" s="353">
        <v>85</v>
      </c>
      <c r="I27" s="175"/>
      <c r="J27" s="175"/>
      <c r="K27" s="353">
        <v>85</v>
      </c>
      <c r="M27" s="176">
        <f t="shared" si="1"/>
        <v>0</v>
      </c>
      <c r="N27" s="176">
        <f t="shared" si="0"/>
        <v>0</v>
      </c>
    </row>
    <row r="28" spans="2:14" x14ac:dyDescent="0.2">
      <c r="B28" s="230" t="s">
        <v>1186</v>
      </c>
      <c r="C28" s="229"/>
      <c r="D28" s="211">
        <v>39</v>
      </c>
      <c r="E28" s="175"/>
      <c r="F28" s="175"/>
      <c r="G28" s="362"/>
      <c r="I28" s="175"/>
      <c r="J28" s="175"/>
      <c r="K28" s="362"/>
      <c r="M28" s="176">
        <f t="shared" si="1"/>
        <v>0</v>
      </c>
      <c r="N28" s="176">
        <f t="shared" si="0"/>
        <v>0</v>
      </c>
    </row>
    <row r="29" spans="2:14" x14ac:dyDescent="0.2">
      <c r="B29" s="230" t="s">
        <v>1556</v>
      </c>
      <c r="C29" s="229"/>
      <c r="D29" s="211">
        <v>40</v>
      </c>
      <c r="E29" s="175"/>
      <c r="F29" s="175"/>
      <c r="G29" s="362"/>
      <c r="I29" s="175"/>
      <c r="J29" s="175"/>
      <c r="K29" s="362"/>
      <c r="M29" s="176">
        <f t="shared" si="1"/>
        <v>0</v>
      </c>
      <c r="N29" s="176">
        <f t="shared" si="0"/>
        <v>0</v>
      </c>
    </row>
    <row r="30" spans="2:14" x14ac:dyDescent="0.2">
      <c r="B30" s="912" t="s">
        <v>1436</v>
      </c>
      <c r="C30" s="913"/>
      <c r="D30" s="211">
        <v>41</v>
      </c>
      <c r="E30" s="175"/>
      <c r="F30" s="175"/>
      <c r="G30" s="353">
        <v>45</v>
      </c>
      <c r="I30" s="175"/>
      <c r="J30" s="175"/>
      <c r="K30" s="353">
        <v>45</v>
      </c>
      <c r="M30" s="176">
        <f>E30+I30</f>
        <v>0</v>
      </c>
      <c r="N30" s="176">
        <f>F30+J30</f>
        <v>0</v>
      </c>
    </row>
    <row r="31" spans="2:14" s="206" customFormat="1" x14ac:dyDescent="0.2">
      <c r="B31" s="232" t="s">
        <v>488</v>
      </c>
      <c r="C31" s="233"/>
      <c r="D31" s="234">
        <v>49</v>
      </c>
      <c r="E31" s="107">
        <f>E26+E27+E28+E29+E30</f>
        <v>0</v>
      </c>
      <c r="F31" s="107">
        <f>F26+F27+F28+F29+F30</f>
        <v>0</v>
      </c>
      <c r="G31" s="362"/>
      <c r="I31" s="107">
        <f>I26+I27+I28+I29+I30</f>
        <v>0</v>
      </c>
      <c r="J31" s="107">
        <f>J26+J27+J28+J29+J30</f>
        <v>0</v>
      </c>
      <c r="K31" s="362"/>
      <c r="M31" s="107">
        <f t="shared" si="1"/>
        <v>0</v>
      </c>
      <c r="N31" s="107">
        <f t="shared" si="0"/>
        <v>0</v>
      </c>
    </row>
    <row r="32" spans="2:14" s="206" customFormat="1" x14ac:dyDescent="0.2">
      <c r="B32" s="232" t="s">
        <v>797</v>
      </c>
      <c r="C32" s="233"/>
      <c r="D32" s="234">
        <v>50</v>
      </c>
      <c r="E32" s="107">
        <f>E19-E31</f>
        <v>0</v>
      </c>
      <c r="F32" s="107">
        <f>F19-F31</f>
        <v>0</v>
      </c>
      <c r="G32" s="362"/>
      <c r="I32" s="107">
        <f>I19-I31</f>
        <v>0</v>
      </c>
      <c r="J32" s="107">
        <f>J19-J31</f>
        <v>0</v>
      </c>
      <c r="K32" s="362"/>
      <c r="M32" s="107">
        <f t="shared" ref="M32:N34" si="2">E32+I32</f>
        <v>0</v>
      </c>
      <c r="N32" s="107">
        <f t="shared" si="2"/>
        <v>0</v>
      </c>
    </row>
    <row r="33" spans="2:14" x14ac:dyDescent="0.2">
      <c r="B33" s="230" t="s">
        <v>489</v>
      </c>
      <c r="C33" s="229"/>
      <c r="D33" s="211">
        <v>51</v>
      </c>
      <c r="E33" s="175"/>
      <c r="F33" s="175"/>
      <c r="G33" s="353">
        <v>84</v>
      </c>
      <c r="I33" s="175"/>
      <c r="J33" s="175"/>
      <c r="K33" s="353">
        <v>84</v>
      </c>
      <c r="M33" s="176">
        <f t="shared" si="2"/>
        <v>0</v>
      </c>
      <c r="N33" s="176">
        <f t="shared" si="2"/>
        <v>0</v>
      </c>
    </row>
    <row r="34" spans="2:14" s="206" customFormat="1" x14ac:dyDescent="0.2">
      <c r="B34" s="232" t="s">
        <v>798</v>
      </c>
      <c r="C34" s="233"/>
      <c r="D34" s="234">
        <v>59</v>
      </c>
      <c r="E34" s="107">
        <f>E32-E33</f>
        <v>0</v>
      </c>
      <c r="F34" s="107">
        <f>F32-F33</f>
        <v>0</v>
      </c>
      <c r="G34" s="362"/>
      <c r="I34" s="107">
        <f>I32-I33</f>
        <v>0</v>
      </c>
      <c r="J34" s="107">
        <f>J32-J33</f>
        <v>0</v>
      </c>
      <c r="K34" s="362"/>
      <c r="M34" s="176">
        <f t="shared" si="2"/>
        <v>0</v>
      </c>
      <c r="N34" s="176">
        <f t="shared" si="2"/>
        <v>0</v>
      </c>
    </row>
    <row r="35" spans="2:14" x14ac:dyDescent="0.2">
      <c r="G35" s="359"/>
      <c r="K35" s="359"/>
    </row>
    <row r="36" spans="2:14" x14ac:dyDescent="0.2">
      <c r="B36" s="368" t="s">
        <v>1290</v>
      </c>
      <c r="C36" s="368"/>
      <c r="G36" s="359"/>
      <c r="K36" s="359"/>
    </row>
    <row r="37" spans="2:14" x14ac:dyDescent="0.2">
      <c r="B37" s="232" t="s">
        <v>1485</v>
      </c>
      <c r="C37" s="320"/>
      <c r="D37" s="234">
        <v>61</v>
      </c>
      <c r="E37" s="176">
        <f>SUBTOTAL(9,E38,E39:E39)</f>
        <v>0</v>
      </c>
      <c r="F37" s="176">
        <f>SUBTOTAL(9,F38,F39:F39)</f>
        <v>0</v>
      </c>
      <c r="G37" s="353">
        <v>74</v>
      </c>
      <c r="I37" s="176">
        <f>SUBTOTAL(9,I38,I39:I39)</f>
        <v>0</v>
      </c>
      <c r="J37" s="176">
        <f>SUBTOTAL(9,J38,J39:J39)</f>
        <v>0</v>
      </c>
      <c r="K37" s="353">
        <v>74</v>
      </c>
      <c r="M37" s="176">
        <f>E37+I37</f>
        <v>0</v>
      </c>
      <c r="N37" s="176">
        <f t="shared" ref="N37:N47" si="3">F37+J37</f>
        <v>0</v>
      </c>
    </row>
    <row r="38" spans="2:14" x14ac:dyDescent="0.2">
      <c r="B38" s="230"/>
      <c r="C38" s="229" t="s">
        <v>1486</v>
      </c>
      <c r="D38" s="211">
        <v>62</v>
      </c>
      <c r="E38" s="175"/>
      <c r="F38" s="175"/>
      <c r="G38" s="353">
        <v>74</v>
      </c>
      <c r="I38" s="175"/>
      <c r="J38" s="175"/>
      <c r="K38" s="353">
        <v>74</v>
      </c>
      <c r="M38" s="176">
        <f>E38+I38</f>
        <v>0</v>
      </c>
      <c r="N38" s="176">
        <f t="shared" si="3"/>
        <v>0</v>
      </c>
    </row>
    <row r="39" spans="2:14" x14ac:dyDescent="0.2">
      <c r="B39" s="230"/>
      <c r="C39" s="229" t="s">
        <v>1487</v>
      </c>
      <c r="D39" s="211">
        <v>63</v>
      </c>
      <c r="E39" s="175"/>
      <c r="F39" s="175"/>
      <c r="G39" s="353">
        <v>74</v>
      </c>
      <c r="I39" s="175"/>
      <c r="J39" s="175"/>
      <c r="K39" s="353">
        <v>74</v>
      </c>
      <c r="M39" s="176">
        <f>E39+I39</f>
        <v>0</v>
      </c>
      <c r="N39" s="176">
        <f t="shared" si="3"/>
        <v>0</v>
      </c>
    </row>
    <row r="40" spans="2:14" x14ac:dyDescent="0.2">
      <c r="B40" s="230" t="s">
        <v>1039</v>
      </c>
      <c r="C40" s="229"/>
      <c r="D40" s="211">
        <v>64</v>
      </c>
      <c r="E40" s="175"/>
      <c r="F40" s="175"/>
      <c r="G40" s="353">
        <v>74</v>
      </c>
      <c r="I40" s="175"/>
      <c r="J40" s="175"/>
      <c r="K40" s="353">
        <v>74</v>
      </c>
      <c r="M40" s="176">
        <f>E40+I40</f>
        <v>0</v>
      </c>
      <c r="N40" s="176">
        <f t="shared" si="3"/>
        <v>0</v>
      </c>
    </row>
    <row r="41" spans="2:14" x14ac:dyDescent="0.2">
      <c r="B41" s="230" t="s">
        <v>1040</v>
      </c>
      <c r="C41" s="229"/>
      <c r="D41" s="211">
        <v>65</v>
      </c>
      <c r="E41" s="175"/>
      <c r="F41" s="175"/>
      <c r="G41" s="353">
        <v>74</v>
      </c>
      <c r="I41" s="175"/>
      <c r="J41" s="175"/>
      <c r="K41" s="353">
        <v>74</v>
      </c>
      <c r="M41" s="176">
        <f t="shared" ref="M41:M47" si="4">E41+I41</f>
        <v>0</v>
      </c>
      <c r="N41" s="176">
        <f t="shared" si="3"/>
        <v>0</v>
      </c>
    </row>
    <row r="42" spans="2:14" x14ac:dyDescent="0.2">
      <c r="B42" s="230" t="s">
        <v>1380</v>
      </c>
      <c r="C42" s="229"/>
      <c r="D42" s="211">
        <v>66</v>
      </c>
      <c r="E42" s="175"/>
      <c r="F42" s="175"/>
      <c r="G42" s="362"/>
      <c r="I42" s="175"/>
      <c r="J42" s="175"/>
      <c r="K42" s="362"/>
      <c r="M42" s="176">
        <f t="shared" si="4"/>
        <v>0</v>
      </c>
      <c r="N42" s="176">
        <f t="shared" si="3"/>
        <v>0</v>
      </c>
    </row>
    <row r="43" spans="2:14" s="206" customFormat="1" ht="13.5" customHeight="1" x14ac:dyDescent="0.2">
      <c r="B43" s="232" t="s">
        <v>896</v>
      </c>
      <c r="C43" s="233"/>
      <c r="D43" s="234">
        <v>69</v>
      </c>
      <c r="E43" s="107">
        <f>E37+E40+E41-E42</f>
        <v>0</v>
      </c>
      <c r="F43" s="107">
        <f>F37+F40+F41-F42</f>
        <v>0</v>
      </c>
      <c r="G43" s="353">
        <v>74</v>
      </c>
      <c r="I43" s="107">
        <f>I37+I40+I41-I42</f>
        <v>0</v>
      </c>
      <c r="J43" s="107">
        <f>J37+J40+J41-J42</f>
        <v>0</v>
      </c>
      <c r="K43" s="353">
        <v>74</v>
      </c>
      <c r="M43" s="176">
        <f t="shared" si="4"/>
        <v>0</v>
      </c>
      <c r="N43" s="176">
        <f t="shared" si="3"/>
        <v>0</v>
      </c>
    </row>
    <row r="44" spans="2:14" x14ac:dyDescent="0.2">
      <c r="B44" s="228" t="s">
        <v>1557</v>
      </c>
      <c r="C44" s="235"/>
      <c r="D44" s="211">
        <v>71</v>
      </c>
      <c r="E44" s="175"/>
      <c r="F44" s="175"/>
      <c r="G44" s="362"/>
      <c r="I44" s="175"/>
      <c r="J44" s="175"/>
      <c r="K44" s="362"/>
      <c r="M44" s="176">
        <f t="shared" si="4"/>
        <v>0</v>
      </c>
      <c r="N44" s="176">
        <f t="shared" si="3"/>
        <v>0</v>
      </c>
    </row>
    <row r="45" spans="2:14" x14ac:dyDescent="0.2">
      <c r="B45" s="228" t="s">
        <v>1558</v>
      </c>
      <c r="C45" s="235"/>
      <c r="D45" s="211">
        <v>72</v>
      </c>
      <c r="E45" s="175"/>
      <c r="F45" s="175"/>
      <c r="G45" s="362"/>
      <c r="I45" s="175"/>
      <c r="J45" s="175"/>
      <c r="K45" s="362"/>
      <c r="M45" s="176">
        <f t="shared" si="4"/>
        <v>0</v>
      </c>
      <c r="N45" s="176">
        <f t="shared" si="3"/>
        <v>0</v>
      </c>
    </row>
    <row r="46" spans="2:14" s="206" customFormat="1" ht="13.5" customHeight="1" x14ac:dyDescent="0.2">
      <c r="B46" s="232" t="s">
        <v>799</v>
      </c>
      <c r="C46" s="233"/>
      <c r="D46" s="234">
        <v>79</v>
      </c>
      <c r="E46" s="107">
        <f>E44-E45</f>
        <v>0</v>
      </c>
      <c r="F46" s="107">
        <f>F44-F45</f>
        <v>0</v>
      </c>
      <c r="G46" s="362"/>
      <c r="I46" s="107">
        <f>I44-I45</f>
        <v>0</v>
      </c>
      <c r="J46" s="107">
        <f>J44-J45</f>
        <v>0</v>
      </c>
      <c r="K46" s="362"/>
      <c r="M46" s="176">
        <f t="shared" si="4"/>
        <v>0</v>
      </c>
      <c r="N46" s="176">
        <f t="shared" si="3"/>
        <v>0</v>
      </c>
    </row>
    <row r="47" spans="2:14" s="206" customFormat="1" x14ac:dyDescent="0.2">
      <c r="B47" s="232" t="s">
        <v>836</v>
      </c>
      <c r="C47" s="233"/>
      <c r="D47" s="234">
        <v>89</v>
      </c>
      <c r="E47" s="107">
        <f>E46+E43+E34</f>
        <v>0</v>
      </c>
      <c r="F47" s="107">
        <f>F46+F43+F34</f>
        <v>0</v>
      </c>
      <c r="G47" s="362"/>
      <c r="I47" s="107">
        <f>I46+I43+I34</f>
        <v>0</v>
      </c>
      <c r="J47" s="107">
        <f>J46+J43+J34</f>
        <v>0</v>
      </c>
      <c r="K47" s="362"/>
      <c r="M47" s="176">
        <f t="shared" si="4"/>
        <v>0</v>
      </c>
      <c r="N47" s="176">
        <f t="shared" si="3"/>
        <v>0</v>
      </c>
    </row>
    <row r="48" spans="2:14" x14ac:dyDescent="0.2">
      <c r="B48" s="368"/>
      <c r="C48" s="368"/>
      <c r="D48" s="371"/>
      <c r="E48" s="372"/>
      <c r="F48" s="372"/>
      <c r="G48" s="373"/>
      <c r="I48" s="372"/>
      <c r="J48" s="372"/>
      <c r="K48" s="373"/>
      <c r="M48" s="372"/>
      <c r="N48" s="372"/>
    </row>
    <row r="49" spans="2:14" x14ac:dyDescent="0.2">
      <c r="B49" s="368" t="s">
        <v>1291</v>
      </c>
      <c r="C49" s="368"/>
      <c r="D49" s="371"/>
      <c r="E49" s="372"/>
      <c r="F49" s="372"/>
      <c r="G49" s="373"/>
      <c r="I49" s="372"/>
      <c r="J49" s="372"/>
      <c r="K49" s="373"/>
      <c r="M49" s="372"/>
      <c r="N49" s="372"/>
    </row>
    <row r="50" spans="2:14" x14ac:dyDescent="0.2">
      <c r="B50" s="228" t="s">
        <v>1356</v>
      </c>
      <c r="C50" s="235"/>
      <c r="D50" s="211">
        <v>91</v>
      </c>
      <c r="E50" s="714"/>
      <c r="F50" s="175"/>
      <c r="G50" s="362"/>
      <c r="I50" s="175"/>
      <c r="J50" s="175"/>
      <c r="K50" s="362"/>
      <c r="M50" s="176">
        <f t="shared" ref="M50:N53" si="5">E50+I50</f>
        <v>0</v>
      </c>
      <c r="N50" s="176">
        <f t="shared" si="5"/>
        <v>0</v>
      </c>
    </row>
    <row r="51" spans="2:14" x14ac:dyDescent="0.2">
      <c r="B51" s="228" t="s">
        <v>165</v>
      </c>
      <c r="C51" s="235"/>
      <c r="D51" s="211">
        <v>92</v>
      </c>
      <c r="E51" s="175"/>
      <c r="F51" s="175"/>
      <c r="G51" s="362"/>
      <c r="I51" s="175"/>
      <c r="J51" s="175"/>
      <c r="K51" s="362"/>
      <c r="M51" s="176">
        <f t="shared" si="5"/>
        <v>0</v>
      </c>
      <c r="N51" s="176">
        <f t="shared" si="5"/>
        <v>0</v>
      </c>
    </row>
    <row r="52" spans="2:14" s="206" customFormat="1" x14ac:dyDescent="0.2">
      <c r="B52" s="232" t="s">
        <v>887</v>
      </c>
      <c r="C52" s="233"/>
      <c r="D52" s="234">
        <v>99</v>
      </c>
      <c r="E52" s="107">
        <f>E51+E50</f>
        <v>0</v>
      </c>
      <c r="F52" s="107">
        <f>F51+F50</f>
        <v>0</v>
      </c>
      <c r="G52" s="362"/>
      <c r="I52" s="107">
        <f>I51+I50</f>
        <v>0</v>
      </c>
      <c r="J52" s="107">
        <f>J51+J50</f>
        <v>0</v>
      </c>
      <c r="K52" s="362"/>
      <c r="M52" s="176">
        <f t="shared" si="5"/>
        <v>0</v>
      </c>
      <c r="N52" s="176">
        <f t="shared" si="5"/>
        <v>0</v>
      </c>
    </row>
    <row r="53" spans="2:14" s="206" customFormat="1" x14ac:dyDescent="0.2">
      <c r="B53" s="232" t="s">
        <v>837</v>
      </c>
      <c r="C53" s="233"/>
      <c r="D53" s="234">
        <v>109</v>
      </c>
      <c r="E53" s="107">
        <f>E47-E52</f>
        <v>0</v>
      </c>
      <c r="F53" s="107">
        <f>F47-F52</f>
        <v>0</v>
      </c>
      <c r="G53" s="362"/>
      <c r="I53" s="107">
        <f>I47-I52</f>
        <v>0</v>
      </c>
      <c r="J53" s="107">
        <f>J47-J52</f>
        <v>0</v>
      </c>
      <c r="K53" s="362"/>
      <c r="M53" s="176">
        <f t="shared" si="5"/>
        <v>0</v>
      </c>
      <c r="N53" s="176">
        <f t="shared" si="5"/>
        <v>0</v>
      </c>
    </row>
    <row r="54" spans="2:14" x14ac:dyDescent="0.2">
      <c r="B54" s="368"/>
      <c r="C54" s="368"/>
    </row>
  </sheetData>
  <sheetProtection password="E47D" sheet="1" objects="1" scenarios="1"/>
  <mergeCells count="4">
    <mergeCell ref="B30:C30"/>
    <mergeCell ref="G5:G7"/>
    <mergeCell ref="K5:K7"/>
    <mergeCell ref="D5:D7"/>
  </mergeCells>
  <phoneticPr fontId="2" type="noConversion"/>
  <pageMargins left="0.25" right="0.25" top="0.25" bottom="0.75" header="0.5" footer="0.5"/>
  <pageSetup paperSize="9" scale="95" fitToHeight="2" orientation="landscape" r:id="rId1"/>
  <headerFooter alignWithMargins="0">
    <oddFooter xml:space="preserve">&amp;L&amp;A
&amp;R&amp;P of &amp;N
</oddFooter>
  </headerFooter>
  <rowBreaks count="1" manualBreakCount="1">
    <brk id="34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31"/>
  <sheetViews>
    <sheetView showGridLines="0" zoomScale="80" zoomScaleNormal="80" workbookViewId="0">
      <selection activeCell="I32" sqref="I32"/>
    </sheetView>
  </sheetViews>
  <sheetFormatPr defaultRowHeight="12.75" x14ac:dyDescent="0.2"/>
  <cols>
    <col min="1" max="2" width="2.5703125" style="189" customWidth="1"/>
    <col min="3" max="3" width="42.28515625" style="189" customWidth="1"/>
    <col min="4" max="4" width="7.140625" style="191" customWidth="1"/>
    <col min="5" max="6" width="11.42578125" style="212" customWidth="1"/>
    <col min="7" max="7" width="8.5703125" style="191" customWidth="1"/>
    <col min="8" max="16384" width="9.140625" style="189"/>
  </cols>
  <sheetData>
    <row r="1" spans="1:7" ht="15.75" x14ac:dyDescent="0.25">
      <c r="A1" s="43" t="str">
        <f ca="1">RIGHT(CELL("filename",A2),LEN(CELL("filename",A2))-FIND("]",CELL("filename",A2)))</f>
        <v>Form 22</v>
      </c>
      <c r="B1" s="184" t="str">
        <f ca="1">INDEX(TOC!$B$5:$G$54,MATCH(TEXT(A1,0),TOC!$B$5:$B$54,0),6)</f>
        <v>Form 22 - Income Statement - Shareholders</v>
      </c>
      <c r="C1" s="374"/>
    </row>
    <row r="2" spans="1:7" x14ac:dyDescent="0.2">
      <c r="A2" s="218"/>
      <c r="B2" s="190" t="str">
        <f>"Company: "&amp;CVR!G10</f>
        <v xml:space="preserve">Company: </v>
      </c>
      <c r="C2" s="190"/>
    </row>
    <row r="3" spans="1:7" x14ac:dyDescent="0.2">
      <c r="A3" s="223"/>
      <c r="B3" s="195" t="str">
        <f>"Reporting Period: "&amp;CVR!G12&amp;", "&amp;CVR!G13</f>
        <v xml:space="preserve">Reporting Period: , </v>
      </c>
      <c r="C3" s="195"/>
      <c r="D3" s="196"/>
      <c r="E3" s="224"/>
      <c r="F3" s="224"/>
      <c r="G3" s="196"/>
    </row>
    <row r="5" spans="1:7" ht="25.5" x14ac:dyDescent="0.2">
      <c r="D5" s="375" t="s">
        <v>1194</v>
      </c>
      <c r="E5" s="227" t="s">
        <v>1375</v>
      </c>
      <c r="F5" s="227" t="s">
        <v>1398</v>
      </c>
      <c r="G5" s="375" t="s">
        <v>1235</v>
      </c>
    </row>
    <row r="6" spans="1:7" x14ac:dyDescent="0.2">
      <c r="B6" s="225" t="s">
        <v>54</v>
      </c>
      <c r="D6" s="376"/>
      <c r="E6" s="227" t="s">
        <v>1394</v>
      </c>
      <c r="F6" s="227" t="s">
        <v>1395</v>
      </c>
      <c r="G6" s="376"/>
    </row>
    <row r="8" spans="1:7" x14ac:dyDescent="0.2">
      <c r="B8" s="206" t="s">
        <v>1565</v>
      </c>
    </row>
    <row r="9" spans="1:7" x14ac:dyDescent="0.2">
      <c r="B9" s="228" t="s">
        <v>1085</v>
      </c>
      <c r="C9" s="229"/>
      <c r="D9" s="211">
        <v>11</v>
      </c>
      <c r="E9" s="176">
        <f>'Form 21'!M51</f>
        <v>0</v>
      </c>
      <c r="F9" s="176">
        <f>'Form 21'!N51</f>
        <v>0</v>
      </c>
      <c r="G9" s="353">
        <v>21</v>
      </c>
    </row>
    <row r="10" spans="1:7" x14ac:dyDescent="0.2">
      <c r="B10" s="230" t="s">
        <v>1119</v>
      </c>
      <c r="C10" s="229"/>
      <c r="D10" s="211">
        <v>12</v>
      </c>
      <c r="E10" s="176">
        <f>E11+E12</f>
        <v>0</v>
      </c>
      <c r="F10" s="176">
        <f>F11+F12</f>
        <v>0</v>
      </c>
      <c r="G10" s="353">
        <v>74</v>
      </c>
    </row>
    <row r="11" spans="1:7" x14ac:dyDescent="0.2">
      <c r="B11" s="230"/>
      <c r="C11" s="229" t="s">
        <v>1486</v>
      </c>
      <c r="D11" s="211">
        <v>13</v>
      </c>
      <c r="E11" s="175"/>
      <c r="F11" s="175"/>
      <c r="G11" s="353">
        <v>74</v>
      </c>
    </row>
    <row r="12" spans="1:7" x14ac:dyDescent="0.2">
      <c r="B12" s="230"/>
      <c r="C12" s="229" t="s">
        <v>1487</v>
      </c>
      <c r="D12" s="211">
        <v>14</v>
      </c>
      <c r="E12" s="175"/>
      <c r="F12" s="175"/>
      <c r="G12" s="353">
        <v>74</v>
      </c>
    </row>
    <row r="13" spans="1:7" x14ac:dyDescent="0.2">
      <c r="B13" s="230" t="s">
        <v>1176</v>
      </c>
      <c r="C13" s="229"/>
      <c r="D13" s="211">
        <v>15</v>
      </c>
      <c r="E13" s="175"/>
      <c r="F13" s="175"/>
      <c r="G13" s="353"/>
    </row>
    <row r="14" spans="1:7" x14ac:dyDescent="0.2">
      <c r="B14" s="230" t="s">
        <v>1037</v>
      </c>
      <c r="C14" s="235"/>
      <c r="D14" s="211">
        <v>16</v>
      </c>
      <c r="E14" s="175"/>
      <c r="F14" s="175"/>
      <c r="G14" s="353">
        <v>74</v>
      </c>
    </row>
    <row r="15" spans="1:7" x14ac:dyDescent="0.2">
      <c r="B15" s="230" t="s">
        <v>1380</v>
      </c>
      <c r="C15" s="235"/>
      <c r="D15" s="211">
        <v>17</v>
      </c>
      <c r="E15" s="175"/>
      <c r="F15" s="175"/>
      <c r="G15" s="362"/>
    </row>
    <row r="16" spans="1:7" x14ac:dyDescent="0.2">
      <c r="B16" s="232" t="s">
        <v>1120</v>
      </c>
      <c r="C16" s="236"/>
      <c r="D16" s="234">
        <v>18</v>
      </c>
      <c r="E16" s="107">
        <f>E10+E13+E14-E15</f>
        <v>0</v>
      </c>
      <c r="F16" s="107">
        <f>F10+F13+F14-F15</f>
        <v>0</v>
      </c>
      <c r="G16" s="362"/>
    </row>
    <row r="17" spans="2:7" x14ac:dyDescent="0.2">
      <c r="B17" s="230" t="s">
        <v>1557</v>
      </c>
      <c r="C17" s="231"/>
      <c r="D17" s="211">
        <v>19</v>
      </c>
      <c r="E17" s="175"/>
      <c r="F17" s="175"/>
      <c r="G17" s="362"/>
    </row>
    <row r="18" spans="2:7" s="206" customFormat="1" x14ac:dyDescent="0.2">
      <c r="B18" s="232" t="s">
        <v>1357</v>
      </c>
      <c r="C18" s="233"/>
      <c r="D18" s="234">
        <v>29</v>
      </c>
      <c r="E18" s="107">
        <f>E9+E16+E17</f>
        <v>0</v>
      </c>
      <c r="F18" s="107">
        <f>F9+F16+F17</f>
        <v>0</v>
      </c>
      <c r="G18" s="362"/>
    </row>
    <row r="19" spans="2:7" x14ac:dyDescent="0.2">
      <c r="B19" s="230" t="s">
        <v>1377</v>
      </c>
      <c r="C19" s="229"/>
      <c r="D19" s="211">
        <v>31</v>
      </c>
      <c r="E19" s="175"/>
      <c r="F19" s="175"/>
      <c r="G19" s="353">
        <v>84</v>
      </c>
    </row>
    <row r="20" spans="2:7" x14ac:dyDescent="0.2">
      <c r="B20" s="230" t="s">
        <v>1376</v>
      </c>
      <c r="C20" s="229"/>
      <c r="D20" s="211">
        <v>32</v>
      </c>
      <c r="E20" s="175"/>
      <c r="F20" s="175"/>
      <c r="G20" s="362"/>
    </row>
    <row r="21" spans="2:7" x14ac:dyDescent="0.2">
      <c r="B21" s="230" t="s">
        <v>1564</v>
      </c>
      <c r="C21" s="229"/>
      <c r="D21" s="211">
        <v>33</v>
      </c>
      <c r="E21" s="175"/>
      <c r="F21" s="175"/>
      <c r="G21" s="362"/>
    </row>
    <row r="22" spans="2:7" s="206" customFormat="1" x14ac:dyDescent="0.2">
      <c r="B22" s="232" t="s">
        <v>1488</v>
      </c>
      <c r="C22" s="233"/>
      <c r="D22" s="234">
        <v>39</v>
      </c>
      <c r="E22" s="107">
        <f>SUM(E19:E21)</f>
        <v>0</v>
      </c>
      <c r="F22" s="107">
        <f>SUM(F19:F21)</f>
        <v>0</v>
      </c>
      <c r="G22" s="362"/>
    </row>
    <row r="23" spans="2:7" s="206" customFormat="1" x14ac:dyDescent="0.2">
      <c r="B23" s="232" t="s">
        <v>1489</v>
      </c>
      <c r="C23" s="233"/>
      <c r="D23" s="234">
        <v>49</v>
      </c>
      <c r="E23" s="107">
        <f>E18-E22</f>
        <v>0</v>
      </c>
      <c r="F23" s="107">
        <f>F18-F22</f>
        <v>0</v>
      </c>
      <c r="G23" s="362"/>
    </row>
    <row r="24" spans="2:7" x14ac:dyDescent="0.2">
      <c r="B24" s="228" t="s">
        <v>1266</v>
      </c>
      <c r="C24" s="235"/>
      <c r="D24" s="211">
        <v>51</v>
      </c>
      <c r="E24" s="175"/>
      <c r="F24" s="175"/>
      <c r="G24" s="362"/>
    </row>
    <row r="25" spans="2:7" x14ac:dyDescent="0.2">
      <c r="B25" s="228" t="s">
        <v>1563</v>
      </c>
      <c r="C25" s="235"/>
      <c r="D25" s="211">
        <v>52</v>
      </c>
      <c r="E25" s="175"/>
      <c r="F25" s="175"/>
      <c r="G25" s="362"/>
    </row>
    <row r="26" spans="2:7" s="206" customFormat="1" x14ac:dyDescent="0.2">
      <c r="B26" s="232" t="s">
        <v>1490</v>
      </c>
      <c r="C26" s="233"/>
      <c r="D26" s="234">
        <v>59</v>
      </c>
      <c r="E26" s="107">
        <f>E23-E24-E25</f>
        <v>0</v>
      </c>
      <c r="F26" s="107">
        <f>F23-F24-F25</f>
        <v>0</v>
      </c>
      <c r="G26" s="362"/>
    </row>
    <row r="27" spans="2:7" s="206" customFormat="1" x14ac:dyDescent="0.2">
      <c r="B27" s="369" t="s">
        <v>839</v>
      </c>
      <c r="C27" s="585"/>
      <c r="D27" s="211">
        <v>61</v>
      </c>
      <c r="E27" s="175"/>
      <c r="F27" s="175"/>
      <c r="G27" s="362"/>
    </row>
    <row r="28" spans="2:7" s="206" customFormat="1" x14ac:dyDescent="0.2">
      <c r="B28" s="232" t="s">
        <v>838</v>
      </c>
      <c r="C28" s="233"/>
      <c r="D28" s="234">
        <v>71</v>
      </c>
      <c r="E28" s="107">
        <f>E26-E27</f>
        <v>0</v>
      </c>
      <c r="F28" s="107">
        <f>F26-F27</f>
        <v>0</v>
      </c>
      <c r="G28" s="362"/>
    </row>
    <row r="29" spans="2:7" x14ac:dyDescent="0.2">
      <c r="B29" s="237"/>
      <c r="C29" s="237"/>
    </row>
    <row r="30" spans="2:7" x14ac:dyDescent="0.2">
      <c r="B30" s="581" t="s">
        <v>749</v>
      </c>
      <c r="C30" s="580"/>
    </row>
    <row r="31" spans="2:7" x14ac:dyDescent="0.2">
      <c r="B31" s="579" t="s">
        <v>5</v>
      </c>
      <c r="C31" s="580"/>
    </row>
  </sheetData>
  <sheetProtection password="E47D" sheet="1" objects="1" scenarios="1"/>
  <phoneticPr fontId="2" type="noConversion"/>
  <pageMargins left="0.25" right="0.25" top="0.75" bottom="0.75" header="0.5" footer="0.5"/>
  <pageSetup paperSize="9" orientation="landscape" r:id="rId1"/>
  <headerFooter alignWithMargins="0">
    <oddFooter>&amp;L&amp;A&amp;R&amp;P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Q42"/>
  <sheetViews>
    <sheetView showGridLines="0" zoomScale="91" zoomScaleNormal="91" workbookViewId="0">
      <selection activeCell="J20" sqref="J20"/>
    </sheetView>
  </sheetViews>
  <sheetFormatPr defaultRowHeight="12.75" x14ac:dyDescent="0.2"/>
  <cols>
    <col min="1" max="1" width="2.5703125" style="189" customWidth="1"/>
    <col min="2" max="2" width="3.85546875" style="189" customWidth="1"/>
    <col min="3" max="3" width="80" style="189" customWidth="1"/>
    <col min="4" max="4" width="7.140625" style="191" customWidth="1"/>
    <col min="5" max="6" width="11.42578125" style="212" customWidth="1"/>
    <col min="7" max="7" width="8.5703125" style="191" customWidth="1"/>
    <col min="8" max="16384" width="9.140625" style="189"/>
  </cols>
  <sheetData>
    <row r="1" spans="1:7" ht="15.75" x14ac:dyDescent="0.25">
      <c r="A1" s="43" t="str">
        <f ca="1">RIGHT(CELL("filename",A2),LEN(CELL("filename",A2))-FIND("]",CELL("filename",A2)))</f>
        <v>Form 31</v>
      </c>
      <c r="B1" s="184" t="str">
        <f ca="1">INDEX(TOC!$B$5:$G$54,MATCH(TEXT(A1,0),TOC!$B$5:$B$54,0),6)</f>
        <v>Form 31 - Solvency Analysis - Statement of Solvency</v>
      </c>
      <c r="C1" s="374"/>
    </row>
    <row r="2" spans="1:7" x14ac:dyDescent="0.2">
      <c r="A2" s="218"/>
      <c r="B2" s="190" t="str">
        <f>"Company: "&amp;CVR!G10</f>
        <v xml:space="preserve">Company: </v>
      </c>
      <c r="C2" s="190"/>
    </row>
    <row r="3" spans="1:7" x14ac:dyDescent="0.2">
      <c r="A3" s="223"/>
      <c r="B3" s="195" t="str">
        <f>"Reporting Period: "&amp;CVR!G12&amp;", "&amp;CVR!G13</f>
        <v xml:space="preserve">Reporting Period: , </v>
      </c>
      <c r="C3" s="195"/>
      <c r="D3" s="196"/>
      <c r="E3" s="224"/>
      <c r="F3" s="224"/>
      <c r="G3" s="196"/>
    </row>
    <row r="5" spans="1:7" ht="25.5" x14ac:dyDescent="0.2">
      <c r="B5" s="225" t="s">
        <v>1086</v>
      </c>
      <c r="D5" s="375" t="s">
        <v>1194</v>
      </c>
      <c r="E5" s="227" t="s">
        <v>1375</v>
      </c>
      <c r="F5" s="227" t="s">
        <v>1398</v>
      </c>
      <c r="G5" s="375" t="s">
        <v>1235</v>
      </c>
    </row>
    <row r="6" spans="1:7" x14ac:dyDescent="0.2">
      <c r="B6" s="225" t="s">
        <v>54</v>
      </c>
      <c r="D6" s="376"/>
      <c r="E6" s="227" t="s">
        <v>1394</v>
      </c>
      <c r="F6" s="227" t="s">
        <v>1395</v>
      </c>
      <c r="G6" s="376"/>
    </row>
    <row r="8" spans="1:7" x14ac:dyDescent="0.2">
      <c r="B8" s="206" t="s">
        <v>1292</v>
      </c>
    </row>
    <row r="9" spans="1:7" x14ac:dyDescent="0.2">
      <c r="B9" s="228" t="s">
        <v>1358</v>
      </c>
      <c r="C9" s="229"/>
      <c r="D9" s="211">
        <v>11</v>
      </c>
      <c r="E9" s="176">
        <f>'Form 42'!S87</f>
        <v>0</v>
      </c>
      <c r="F9" s="175"/>
      <c r="G9" s="353">
        <v>42</v>
      </c>
    </row>
    <row r="10" spans="1:7" x14ac:dyDescent="0.2">
      <c r="B10" s="228" t="s">
        <v>1359</v>
      </c>
      <c r="C10" s="229"/>
      <c r="D10" s="211">
        <v>12</v>
      </c>
      <c r="E10" s="176">
        <f>'Form 42'!T87</f>
        <v>0</v>
      </c>
      <c r="F10" s="175"/>
      <c r="G10" s="353">
        <v>42</v>
      </c>
    </row>
    <row r="11" spans="1:7" x14ac:dyDescent="0.2">
      <c r="B11" s="228" t="s">
        <v>1208</v>
      </c>
      <c r="C11" s="229"/>
      <c r="D11" s="211">
        <v>13</v>
      </c>
      <c r="E11" s="176">
        <f>'Form 42'!W87</f>
        <v>0</v>
      </c>
      <c r="F11" s="175"/>
      <c r="G11" s="353">
        <v>42</v>
      </c>
    </row>
    <row r="12" spans="1:7" x14ac:dyDescent="0.2">
      <c r="B12" s="228" t="s">
        <v>1209</v>
      </c>
      <c r="C12" s="229"/>
      <c r="D12" s="211">
        <v>14</v>
      </c>
      <c r="E12" s="176">
        <f>'Form 42'!X87</f>
        <v>0</v>
      </c>
      <c r="F12" s="175"/>
      <c r="G12" s="362"/>
    </row>
    <row r="13" spans="1:7" x14ac:dyDescent="0.2">
      <c r="B13" s="228" t="s">
        <v>1207</v>
      </c>
      <c r="C13" s="229"/>
      <c r="D13" s="211">
        <v>15</v>
      </c>
      <c r="E13" s="175"/>
      <c r="F13" s="175"/>
      <c r="G13" s="362"/>
    </row>
    <row r="14" spans="1:7" s="206" customFormat="1" x14ac:dyDescent="0.2">
      <c r="B14" s="232" t="s">
        <v>490</v>
      </c>
      <c r="C14" s="233"/>
      <c r="D14" s="234">
        <v>19</v>
      </c>
      <c r="E14" s="107">
        <f>SUM(E9:E13)</f>
        <v>0</v>
      </c>
      <c r="F14" s="107">
        <f>SUM(F9:F13)</f>
        <v>0</v>
      </c>
      <c r="G14" s="362"/>
    </row>
    <row r="15" spans="1:7" x14ac:dyDescent="0.2">
      <c r="G15" s="359"/>
    </row>
    <row r="16" spans="1:7" x14ac:dyDescent="0.2">
      <c r="B16" s="206" t="s">
        <v>1293</v>
      </c>
      <c r="G16" s="359"/>
    </row>
    <row r="17" spans="2:7" x14ac:dyDescent="0.2">
      <c r="B17" s="228" t="s">
        <v>1361</v>
      </c>
      <c r="C17" s="229"/>
      <c r="D17" s="211">
        <v>21</v>
      </c>
      <c r="E17" s="176">
        <f>'Form 12'!E33</f>
        <v>0</v>
      </c>
      <c r="F17" s="176">
        <f>'Form 12'!F33</f>
        <v>0</v>
      </c>
      <c r="G17" s="353">
        <v>12</v>
      </c>
    </row>
    <row r="18" spans="2:7" x14ac:dyDescent="0.2">
      <c r="B18" s="228" t="s">
        <v>1362</v>
      </c>
      <c r="C18" s="229"/>
      <c r="D18" s="211">
        <v>22</v>
      </c>
      <c r="E18" s="176">
        <f>'Form 12'!H33+'Form 12'!K33</f>
        <v>0</v>
      </c>
      <c r="F18" s="176">
        <f>'Form 12'!I33+'Form 12'!L33</f>
        <v>0</v>
      </c>
      <c r="G18" s="353">
        <v>12</v>
      </c>
    </row>
    <row r="19" spans="2:7" x14ac:dyDescent="0.2">
      <c r="B19" s="228" t="s">
        <v>1399</v>
      </c>
      <c r="C19" s="229"/>
      <c r="D19" s="211">
        <v>23</v>
      </c>
      <c r="E19" s="176">
        <f>'Form 12'!N66</f>
        <v>0</v>
      </c>
      <c r="F19" s="176">
        <f>'Form 12'!O66</f>
        <v>0</v>
      </c>
      <c r="G19" s="353">
        <v>12</v>
      </c>
    </row>
    <row r="20" spans="2:7" x14ac:dyDescent="0.2">
      <c r="B20" s="228" t="s">
        <v>0</v>
      </c>
      <c r="C20" s="229"/>
      <c r="D20" s="211">
        <v>24</v>
      </c>
      <c r="E20" s="175"/>
      <c r="F20" s="175"/>
      <c r="G20" s="362"/>
    </row>
    <row r="21" spans="2:7" s="206" customFormat="1" x14ac:dyDescent="0.2">
      <c r="B21" s="232" t="s">
        <v>800</v>
      </c>
      <c r="C21" s="233"/>
      <c r="D21" s="234">
        <v>29</v>
      </c>
      <c r="E21" s="107">
        <f>SUM(E17:E19)-E20</f>
        <v>0</v>
      </c>
      <c r="F21" s="107">
        <f>SUM(F17:F19)-F20</f>
        <v>0</v>
      </c>
      <c r="G21" s="362"/>
    </row>
    <row r="22" spans="2:7" x14ac:dyDescent="0.2">
      <c r="G22" s="359"/>
    </row>
    <row r="23" spans="2:7" x14ac:dyDescent="0.2">
      <c r="B23" s="206" t="s">
        <v>1</v>
      </c>
      <c r="G23" s="359"/>
    </row>
    <row r="24" spans="2:7" x14ac:dyDescent="0.2">
      <c r="B24" s="228" t="s">
        <v>1363</v>
      </c>
      <c r="C24" s="229"/>
      <c r="D24" s="211">
        <v>31</v>
      </c>
      <c r="E24" s="176">
        <f t="shared" ref="E24:F26" si="0">E9-E17</f>
        <v>0</v>
      </c>
      <c r="F24" s="176">
        <f t="shared" si="0"/>
        <v>0</v>
      </c>
      <c r="G24" s="362"/>
    </row>
    <row r="25" spans="2:7" x14ac:dyDescent="0.2">
      <c r="B25" s="228" t="s">
        <v>1364</v>
      </c>
      <c r="C25" s="229"/>
      <c r="D25" s="211">
        <v>32</v>
      </c>
      <c r="E25" s="176">
        <f t="shared" si="0"/>
        <v>0</v>
      </c>
      <c r="F25" s="176">
        <f t="shared" si="0"/>
        <v>0</v>
      </c>
      <c r="G25" s="362"/>
    </row>
    <row r="26" spans="2:7" x14ac:dyDescent="0.2">
      <c r="B26" s="228" t="s">
        <v>55</v>
      </c>
      <c r="C26" s="229"/>
      <c r="D26" s="211">
        <v>33</v>
      </c>
      <c r="E26" s="176">
        <f t="shared" si="0"/>
        <v>0</v>
      </c>
      <c r="F26" s="176">
        <f t="shared" si="0"/>
        <v>0</v>
      </c>
      <c r="G26" s="362"/>
    </row>
    <row r="27" spans="2:7" x14ac:dyDescent="0.2">
      <c r="B27" s="228" t="s">
        <v>56</v>
      </c>
      <c r="C27" s="229"/>
      <c r="D27" s="211">
        <v>34</v>
      </c>
      <c r="E27" s="176">
        <f>E12+E13+E20</f>
        <v>0</v>
      </c>
      <c r="F27" s="176">
        <f>F12+F13+F20</f>
        <v>0</v>
      </c>
      <c r="G27" s="362"/>
    </row>
    <row r="28" spans="2:7" s="206" customFormat="1" x14ac:dyDescent="0.2">
      <c r="B28" s="232" t="s">
        <v>801</v>
      </c>
      <c r="C28" s="233"/>
      <c r="D28" s="234">
        <v>39</v>
      </c>
      <c r="E28" s="107">
        <f>SUM(E24:E27)</f>
        <v>0</v>
      </c>
      <c r="F28" s="107">
        <f>SUM(F24:F27)</f>
        <v>0</v>
      </c>
      <c r="G28" s="362"/>
    </row>
    <row r="29" spans="2:7" x14ac:dyDescent="0.2">
      <c r="G29" s="359"/>
    </row>
    <row r="30" spans="2:7" x14ac:dyDescent="0.2">
      <c r="B30" s="206" t="s">
        <v>1294</v>
      </c>
      <c r="G30" s="359"/>
    </row>
    <row r="31" spans="2:7" x14ac:dyDescent="0.2">
      <c r="B31" s="228" t="s">
        <v>243</v>
      </c>
      <c r="C31" s="229"/>
      <c r="D31" s="211">
        <v>41</v>
      </c>
      <c r="E31" s="176">
        <f>'Form 32'!H37</f>
        <v>0</v>
      </c>
      <c r="F31" s="176">
        <f>'Form 32'!I37</f>
        <v>0</v>
      </c>
      <c r="G31" s="353">
        <v>32</v>
      </c>
    </row>
    <row r="32" spans="2:7" x14ac:dyDescent="0.2">
      <c r="B32" s="228" t="s">
        <v>325</v>
      </c>
      <c r="C32" s="229"/>
      <c r="D32" s="211">
        <v>42</v>
      </c>
      <c r="E32" s="176">
        <f>'Form 33'!I17</f>
        <v>0</v>
      </c>
      <c r="F32" s="176">
        <f>'Form 33'!J17</f>
        <v>0</v>
      </c>
      <c r="G32" s="353">
        <v>33</v>
      </c>
    </row>
    <row r="33" spans="2:17" s="206" customFormat="1" x14ac:dyDescent="0.2">
      <c r="B33" s="232" t="s">
        <v>1302</v>
      </c>
      <c r="C33" s="233"/>
      <c r="D33" s="234">
        <v>43</v>
      </c>
      <c r="E33" s="107">
        <f>E31+E32</f>
        <v>0</v>
      </c>
      <c r="F33" s="107">
        <f>F31+F32</f>
        <v>0</v>
      </c>
      <c r="G33" s="362"/>
    </row>
    <row r="34" spans="2:17" s="206" customFormat="1" ht="14.25" x14ac:dyDescent="0.2">
      <c r="B34" s="228" t="s">
        <v>918</v>
      </c>
      <c r="C34" s="585"/>
      <c r="D34" s="211">
        <v>44</v>
      </c>
      <c r="E34" s="705"/>
      <c r="F34" s="705"/>
      <c r="G34" s="362"/>
    </row>
    <row r="35" spans="2:17" s="206" customFormat="1" x14ac:dyDescent="0.2">
      <c r="B35" s="232" t="s">
        <v>917</v>
      </c>
      <c r="C35" s="233"/>
      <c r="D35" s="234">
        <v>49</v>
      </c>
      <c r="E35" s="107">
        <f>MAX(E33,E34)</f>
        <v>0</v>
      </c>
      <c r="F35" s="107">
        <f>MAX(F33,F34)</f>
        <v>0</v>
      </c>
      <c r="G35" s="362"/>
    </row>
    <row r="36" spans="2:17" x14ac:dyDescent="0.2">
      <c r="G36" s="359"/>
    </row>
    <row r="37" spans="2:17" s="206" customFormat="1" x14ac:dyDescent="0.2">
      <c r="B37" s="232" t="s">
        <v>802</v>
      </c>
      <c r="C37" s="233"/>
      <c r="D37" s="234">
        <v>59</v>
      </c>
      <c r="E37" s="107">
        <f>E28-E35</f>
        <v>0</v>
      </c>
      <c r="F37" s="107">
        <f>F28-F35</f>
        <v>0</v>
      </c>
      <c r="G37" s="362"/>
    </row>
    <row r="39" spans="2:17" x14ac:dyDescent="0.2">
      <c r="B39" s="268" t="s">
        <v>749</v>
      </c>
    </row>
    <row r="40" spans="2:17" s="237" customFormat="1" x14ac:dyDescent="0.2">
      <c r="B40" s="431" t="s">
        <v>916</v>
      </c>
      <c r="C40" s="377"/>
      <c r="D40" s="377"/>
      <c r="E40" s="377"/>
      <c r="F40" s="377"/>
      <c r="G40" s="377"/>
    </row>
    <row r="41" spans="2:17" s="237" customFormat="1" x14ac:dyDescent="0.2">
      <c r="B41" s="432" t="s">
        <v>585</v>
      </c>
      <c r="C41" s="377"/>
      <c r="D41" s="377"/>
      <c r="E41" s="377"/>
      <c r="F41" s="377"/>
      <c r="G41" s="377"/>
      <c r="H41" s="223"/>
      <c r="I41" s="223"/>
      <c r="J41" s="378"/>
      <c r="K41" s="378"/>
      <c r="L41" s="378"/>
      <c r="M41" s="378"/>
      <c r="N41" s="312"/>
      <c r="O41" s="326"/>
      <c r="P41" s="312"/>
      <c r="Q41" s="312"/>
    </row>
    <row r="42" spans="2:17" x14ac:dyDescent="0.2">
      <c r="B42" s="432" t="s">
        <v>584</v>
      </c>
      <c r="C42" s="218"/>
      <c r="D42" s="218"/>
      <c r="E42" s="218"/>
      <c r="F42" s="218"/>
      <c r="G42" s="218"/>
      <c r="H42" s="218"/>
      <c r="I42" s="218"/>
      <c r="J42" s="379"/>
      <c r="K42" s="379"/>
      <c r="L42" s="379"/>
      <c r="M42" s="379"/>
      <c r="N42" s="201"/>
      <c r="O42" s="326"/>
      <c r="P42" s="201"/>
      <c r="Q42" s="201"/>
    </row>
  </sheetData>
  <sheetProtection password="E47D" sheet="1" objects="1" scenarios="1"/>
  <phoneticPr fontId="2" type="noConversion"/>
  <pageMargins left="0.25" right="0.25" top="0.75" bottom="0.75" header="0.5" footer="0.5"/>
  <pageSetup paperSize="9" scale="85" orientation="landscape" r:id="rId1"/>
  <headerFooter alignWithMargins="0">
    <oddFooter xml:space="preserve">&amp;L&amp;A
&amp;R&amp;P of &amp;N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55"/>
  <sheetViews>
    <sheetView showGridLines="0" zoomScale="75" zoomScaleNormal="80" workbookViewId="0">
      <selection activeCell="P34" sqref="P34"/>
    </sheetView>
  </sheetViews>
  <sheetFormatPr defaultRowHeight="12.75" x14ac:dyDescent="0.2"/>
  <cols>
    <col min="1" max="1" width="2.5703125" style="189" customWidth="1"/>
    <col min="2" max="2" width="31.42578125" style="189" customWidth="1"/>
    <col min="3" max="3" width="7.140625" style="191" customWidth="1"/>
    <col min="4" max="5" width="12.85546875" style="212" customWidth="1"/>
    <col min="6" max="7" width="12.85546875" style="189" customWidth="1"/>
    <col min="8" max="8" width="13.28515625" style="189" customWidth="1"/>
    <col min="9" max="9" width="12.85546875" style="189" customWidth="1"/>
    <col min="10" max="10" width="1.28515625" style="189" customWidth="1"/>
    <col min="11" max="13" width="12.85546875" style="189" customWidth="1"/>
    <col min="14" max="14" width="1.42578125" style="314" customWidth="1"/>
    <col min="15" max="17" width="12.85546875" style="189" customWidth="1"/>
    <col min="18" max="22" width="10.42578125" style="189" customWidth="1"/>
    <col min="23" max="16384" width="9.140625" style="189"/>
  </cols>
  <sheetData>
    <row r="1" spans="1:17" ht="15.75" x14ac:dyDescent="0.25">
      <c r="A1" s="43" t="str">
        <f ca="1">RIGHT(CELL("filename",A2),LEN(CELL("filename",A2))-FIND("]",CELL("filename",A2)))</f>
        <v>Form 32</v>
      </c>
      <c r="B1" s="184" t="str">
        <f ca="1">INDEX(TOC!$B$5:$G$54,MATCH(TEXT(A1,0),TOC!$B$5:$B$54,0),6)</f>
        <v>Form 32 - Solvency Analysis - Calculation of Required Solvency Margin - General and Health Insurance</v>
      </c>
    </row>
    <row r="2" spans="1:17" x14ac:dyDescent="0.2">
      <c r="A2" s="218"/>
      <c r="B2" s="190" t="str">
        <f>"Company: "&amp;CVR!G10</f>
        <v xml:space="preserve">Company: </v>
      </c>
    </row>
    <row r="3" spans="1:17" x14ac:dyDescent="0.2">
      <c r="A3" s="223"/>
      <c r="B3" s="195" t="str">
        <f>"Reporting Period: "&amp;CVR!G12&amp;", "&amp;CVR!G13</f>
        <v xml:space="preserve">Reporting Period: , </v>
      </c>
      <c r="C3" s="196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13" t="s">
        <v>1101</v>
      </c>
    </row>
    <row r="5" spans="1:17" s="266" customFormat="1" x14ac:dyDescent="0.2">
      <c r="A5" s="380"/>
      <c r="B5" s="381" t="s">
        <v>1088</v>
      </c>
      <c r="C5" s="382"/>
      <c r="D5" s="382"/>
      <c r="E5" s="382"/>
      <c r="F5" s="382"/>
      <c r="G5" s="382"/>
      <c r="H5" s="383"/>
      <c r="I5" s="384"/>
      <c r="N5" s="385"/>
    </row>
    <row r="6" spans="1:17" s="266" customFormat="1" x14ac:dyDescent="0.2">
      <c r="B6" s="386" t="s">
        <v>1562</v>
      </c>
      <c r="C6" s="387"/>
      <c r="D6" s="387"/>
      <c r="E6" s="387"/>
      <c r="F6" s="387"/>
      <c r="G6" s="387"/>
      <c r="H6" s="388"/>
      <c r="I6" s="389"/>
      <c r="N6" s="385"/>
    </row>
    <row r="7" spans="1:17" x14ac:dyDescent="0.2">
      <c r="H7" s="212"/>
      <c r="I7" s="212"/>
    </row>
    <row r="8" spans="1:17" ht="52.5" x14ac:dyDescent="0.2">
      <c r="B8" s="393" t="s">
        <v>475</v>
      </c>
      <c r="C8" s="916" t="s">
        <v>1194</v>
      </c>
      <c r="D8" s="394" t="s">
        <v>510</v>
      </c>
      <c r="E8" s="394" t="s">
        <v>1311</v>
      </c>
      <c r="F8" s="204" t="s">
        <v>1087</v>
      </c>
      <c r="G8" s="204" t="s">
        <v>1267</v>
      </c>
      <c r="H8" s="395" t="s">
        <v>1589</v>
      </c>
      <c r="I8" s="395" t="s">
        <v>1588</v>
      </c>
    </row>
    <row r="9" spans="1:17" x14ac:dyDescent="0.2">
      <c r="B9" s="396"/>
      <c r="C9" s="917"/>
      <c r="D9" s="227" t="s">
        <v>1394</v>
      </c>
      <c r="E9" s="227" t="s">
        <v>1395</v>
      </c>
      <c r="F9" s="226" t="s">
        <v>1397</v>
      </c>
      <c r="G9" s="226" t="s">
        <v>1396</v>
      </c>
      <c r="H9" s="397" t="s">
        <v>471</v>
      </c>
      <c r="I9" s="397" t="s">
        <v>58</v>
      </c>
    </row>
    <row r="10" spans="1:17" x14ac:dyDescent="0.2">
      <c r="B10" s="228" t="s">
        <v>1270</v>
      </c>
      <c r="C10" s="211">
        <v>11</v>
      </c>
      <c r="D10" s="177"/>
      <c r="E10" s="177"/>
      <c r="F10" s="398">
        <f t="shared" ref="F10:F18" si="0">IF(ISERROR(IF(E10/D10&gt;0.5,E10/D10,0.5)),0,IF(E10/D10&gt;0.5,E10/D10,0.5))</f>
        <v>0</v>
      </c>
      <c r="G10" s="399">
        <v>0.3</v>
      </c>
      <c r="H10" s="400">
        <f>IF(ISERROR(D10*F10*G10),0,D10*F10*G10)</f>
        <v>0</v>
      </c>
      <c r="I10" s="177"/>
    </row>
    <row r="11" spans="1:17" x14ac:dyDescent="0.2">
      <c r="B11" s="228" t="s">
        <v>1274</v>
      </c>
      <c r="C11" s="211">
        <v>12</v>
      </c>
      <c r="D11" s="177"/>
      <c r="E11" s="177"/>
      <c r="F11" s="398">
        <f t="shared" si="0"/>
        <v>0</v>
      </c>
      <c r="G11" s="399">
        <v>0.2</v>
      </c>
      <c r="H11" s="400">
        <f t="shared" ref="H11:H18" si="1">IF(ISERROR(D11*F11*G11),0,D11*F11*G11)</f>
        <v>0</v>
      </c>
      <c r="I11" s="177"/>
    </row>
    <row r="12" spans="1:17" x14ac:dyDescent="0.2">
      <c r="B12" s="228" t="s">
        <v>1269</v>
      </c>
      <c r="C12" s="211">
        <v>13</v>
      </c>
      <c r="D12" s="177"/>
      <c r="E12" s="177"/>
      <c r="F12" s="398">
        <f t="shared" si="0"/>
        <v>0</v>
      </c>
      <c r="G12" s="399">
        <v>0.16</v>
      </c>
      <c r="H12" s="400">
        <f t="shared" si="1"/>
        <v>0</v>
      </c>
      <c r="I12" s="177"/>
    </row>
    <row r="13" spans="1:17" x14ac:dyDescent="0.2">
      <c r="B13" s="228" t="s">
        <v>1271</v>
      </c>
      <c r="C13" s="211">
        <v>14</v>
      </c>
      <c r="D13" s="177"/>
      <c r="E13" s="177"/>
      <c r="F13" s="398">
        <f t="shared" si="0"/>
        <v>0</v>
      </c>
      <c r="G13" s="399">
        <v>0.3</v>
      </c>
      <c r="H13" s="400">
        <f t="shared" si="1"/>
        <v>0</v>
      </c>
      <c r="I13" s="177"/>
    </row>
    <row r="14" spans="1:17" x14ac:dyDescent="0.2">
      <c r="B14" s="228" t="s">
        <v>1272</v>
      </c>
      <c r="C14" s="211">
        <v>15</v>
      </c>
      <c r="D14" s="177"/>
      <c r="E14" s="177"/>
      <c r="F14" s="398">
        <f t="shared" si="0"/>
        <v>0</v>
      </c>
      <c r="G14" s="399">
        <v>0.3</v>
      </c>
      <c r="H14" s="400">
        <f t="shared" si="1"/>
        <v>0</v>
      </c>
      <c r="I14" s="177"/>
    </row>
    <row r="15" spans="1:17" x14ac:dyDescent="0.2">
      <c r="B15" s="228" t="s">
        <v>1275</v>
      </c>
      <c r="C15" s="211">
        <v>16</v>
      </c>
      <c r="D15" s="177"/>
      <c r="E15" s="177"/>
      <c r="F15" s="398">
        <f t="shared" si="0"/>
        <v>0</v>
      </c>
      <c r="G15" s="399">
        <v>0.3</v>
      </c>
      <c r="H15" s="400">
        <f t="shared" si="1"/>
        <v>0</v>
      </c>
      <c r="I15" s="177"/>
    </row>
    <row r="16" spans="1:17" x14ac:dyDescent="0.2">
      <c r="B16" s="228" t="s">
        <v>1276</v>
      </c>
      <c r="C16" s="211">
        <v>17</v>
      </c>
      <c r="D16" s="177"/>
      <c r="E16" s="177"/>
      <c r="F16" s="398">
        <f t="shared" si="0"/>
        <v>0</v>
      </c>
      <c r="G16" s="399">
        <v>0.3</v>
      </c>
      <c r="H16" s="400">
        <f t="shared" si="1"/>
        <v>0</v>
      </c>
      <c r="I16" s="177"/>
    </row>
    <row r="17" spans="2:17" x14ac:dyDescent="0.2">
      <c r="B17" s="228" t="s">
        <v>1277</v>
      </c>
      <c r="C17" s="211">
        <v>18</v>
      </c>
      <c r="D17" s="177"/>
      <c r="E17" s="177"/>
      <c r="F17" s="398">
        <f t="shared" si="0"/>
        <v>0</v>
      </c>
      <c r="G17" s="399">
        <v>0.16</v>
      </c>
      <c r="H17" s="400">
        <f t="shared" si="1"/>
        <v>0</v>
      </c>
      <c r="I17" s="177"/>
    </row>
    <row r="18" spans="2:17" x14ac:dyDescent="0.2">
      <c r="B18" s="228" t="s">
        <v>1273</v>
      </c>
      <c r="C18" s="211">
        <v>19</v>
      </c>
      <c r="D18" s="177"/>
      <c r="E18" s="177"/>
      <c r="F18" s="398">
        <f t="shared" si="0"/>
        <v>0</v>
      </c>
      <c r="G18" s="399">
        <v>0.16</v>
      </c>
      <c r="H18" s="400">
        <f t="shared" si="1"/>
        <v>0</v>
      </c>
      <c r="I18" s="177"/>
    </row>
    <row r="19" spans="2:17" s="295" customFormat="1" x14ac:dyDescent="0.2">
      <c r="B19" s="401" t="s">
        <v>1030</v>
      </c>
      <c r="C19" s="234">
        <v>29</v>
      </c>
      <c r="D19" s="262">
        <f>SUM(D10:D18)</f>
        <v>0</v>
      </c>
      <c r="E19" s="262">
        <f>SUM(E10:E18)</f>
        <v>0</v>
      </c>
      <c r="F19" s="402"/>
      <c r="G19" s="402"/>
      <c r="H19" s="403">
        <f>SUM(H10:H18)</f>
        <v>0</v>
      </c>
      <c r="I19" s="403">
        <f>SUM(I10:I18)</f>
        <v>0</v>
      </c>
      <c r="N19" s="250"/>
    </row>
    <row r="21" spans="2:17" s="266" customFormat="1" ht="38.25" customHeight="1" x14ac:dyDescent="0.2">
      <c r="B21" s="393" t="s">
        <v>476</v>
      </c>
      <c r="C21" s="916" t="s">
        <v>1194</v>
      </c>
      <c r="D21" s="404" t="s">
        <v>1347</v>
      </c>
      <c r="E21" s="404" t="s">
        <v>1348</v>
      </c>
      <c r="F21" s="921" t="s">
        <v>6</v>
      </c>
      <c r="G21" s="921" t="s">
        <v>1267</v>
      </c>
      <c r="H21" s="914" t="s">
        <v>1589</v>
      </c>
      <c r="I21" s="914" t="s">
        <v>1588</v>
      </c>
      <c r="J21" s="405"/>
      <c r="K21" s="406" t="s">
        <v>1347</v>
      </c>
      <c r="L21" s="406"/>
      <c r="M21" s="406"/>
      <c r="N21" s="407" t="s">
        <v>1181</v>
      </c>
      <c r="O21" s="406" t="s">
        <v>1348</v>
      </c>
      <c r="P21" s="406"/>
      <c r="Q21" s="406"/>
    </row>
    <row r="22" spans="2:17" s="266" customFormat="1" ht="25.5" customHeight="1" x14ac:dyDescent="0.2">
      <c r="B22" s="918" t="s">
        <v>840</v>
      </c>
      <c r="C22" s="920"/>
      <c r="D22" s="408" t="s">
        <v>1346</v>
      </c>
      <c r="E22" s="408" t="s">
        <v>1346</v>
      </c>
      <c r="F22" s="922"/>
      <c r="G22" s="922"/>
      <c r="H22" s="915"/>
      <c r="I22" s="915"/>
      <c r="J22" s="405"/>
      <c r="K22" s="404" t="s">
        <v>1375</v>
      </c>
      <c r="L22" s="404" t="s">
        <v>1398</v>
      </c>
      <c r="M22" s="404" t="s">
        <v>1590</v>
      </c>
      <c r="N22" s="409"/>
      <c r="O22" s="404" t="s">
        <v>1375</v>
      </c>
      <c r="P22" s="404" t="s">
        <v>1398</v>
      </c>
      <c r="Q22" s="404" t="s">
        <v>1590</v>
      </c>
    </row>
    <row r="23" spans="2:17" s="412" customFormat="1" ht="43.5" customHeight="1" x14ac:dyDescent="0.2">
      <c r="B23" s="919"/>
      <c r="C23" s="917"/>
      <c r="D23" s="410" t="s">
        <v>472</v>
      </c>
      <c r="E23" s="410" t="s">
        <v>473</v>
      </c>
      <c r="F23" s="411" t="s">
        <v>61</v>
      </c>
      <c r="G23" s="411" t="s">
        <v>62</v>
      </c>
      <c r="H23" s="411" t="s">
        <v>474</v>
      </c>
      <c r="I23" s="411" t="s">
        <v>64</v>
      </c>
      <c r="K23" s="411" t="s">
        <v>757</v>
      </c>
      <c r="L23" s="411" t="s">
        <v>65</v>
      </c>
      <c r="M23" s="411" t="s">
        <v>66</v>
      </c>
      <c r="N23" s="413"/>
      <c r="O23" s="411" t="s">
        <v>67</v>
      </c>
      <c r="P23" s="411" t="s">
        <v>68</v>
      </c>
      <c r="Q23" s="414" t="s">
        <v>69</v>
      </c>
    </row>
    <row r="24" spans="2:17" x14ac:dyDescent="0.2">
      <c r="B24" s="228" t="s">
        <v>1270</v>
      </c>
      <c r="C24" s="211">
        <v>31</v>
      </c>
      <c r="D24" s="176">
        <f t="shared" ref="D24:D32" si="2">(K24+L24+M24)/3</f>
        <v>0</v>
      </c>
      <c r="E24" s="176">
        <f t="shared" ref="E24:E32" si="3">(O24+P24+Q24)/3</f>
        <v>0</v>
      </c>
      <c r="F24" s="398">
        <f t="shared" ref="F24:F32" si="4">IF(ISERROR(IF(E24/D24&gt;0.5,E24/D24,50%)),0,IF(E24/D24&gt;0.5,E24/D24,50%))</f>
        <v>0</v>
      </c>
      <c r="G24" s="399">
        <v>0.35</v>
      </c>
      <c r="H24" s="415">
        <f>IF(ISERROR(D24*F24*G24),0,D24*F24*G24)</f>
        <v>0</v>
      </c>
      <c r="I24" s="177"/>
      <c r="K24" s="175"/>
      <c r="L24" s="175"/>
      <c r="M24" s="175"/>
      <c r="N24" s="416"/>
      <c r="O24" s="175"/>
      <c r="P24" s="175"/>
      <c r="Q24" s="175"/>
    </row>
    <row r="25" spans="2:17" x14ac:dyDescent="0.2">
      <c r="B25" s="228" t="s">
        <v>1274</v>
      </c>
      <c r="C25" s="211">
        <v>32</v>
      </c>
      <c r="D25" s="176">
        <f t="shared" si="2"/>
        <v>0</v>
      </c>
      <c r="E25" s="176">
        <f t="shared" si="3"/>
        <v>0</v>
      </c>
      <c r="F25" s="398">
        <f t="shared" si="4"/>
        <v>0</v>
      </c>
      <c r="G25" s="399">
        <v>0.25</v>
      </c>
      <c r="H25" s="415">
        <f t="shared" ref="H25:H32" si="5">IF(ISERROR(D25*F25*G25),0,D25*F25*G25)</f>
        <v>0</v>
      </c>
      <c r="I25" s="177"/>
      <c r="K25" s="175"/>
      <c r="L25" s="175"/>
      <c r="M25" s="175"/>
      <c r="N25" s="416"/>
      <c r="O25" s="175"/>
      <c r="P25" s="175"/>
      <c r="Q25" s="175"/>
    </row>
    <row r="26" spans="2:17" x14ac:dyDescent="0.2">
      <c r="B26" s="228" t="s">
        <v>1269</v>
      </c>
      <c r="C26" s="211">
        <v>33</v>
      </c>
      <c r="D26" s="176">
        <f t="shared" si="2"/>
        <v>0</v>
      </c>
      <c r="E26" s="176">
        <f t="shared" si="3"/>
        <v>0</v>
      </c>
      <c r="F26" s="398">
        <f t="shared" si="4"/>
        <v>0</v>
      </c>
      <c r="G26" s="399">
        <v>0.2</v>
      </c>
      <c r="H26" s="415">
        <f t="shared" si="5"/>
        <v>0</v>
      </c>
      <c r="I26" s="177"/>
      <c r="K26" s="175"/>
      <c r="L26" s="175"/>
      <c r="M26" s="175"/>
      <c r="N26" s="416"/>
      <c r="O26" s="175"/>
      <c r="P26" s="175"/>
      <c r="Q26" s="175"/>
    </row>
    <row r="27" spans="2:17" x14ac:dyDescent="0.2">
      <c r="B27" s="228" t="s">
        <v>1271</v>
      </c>
      <c r="C27" s="211">
        <v>34</v>
      </c>
      <c r="D27" s="176">
        <f t="shared" si="2"/>
        <v>0</v>
      </c>
      <c r="E27" s="176">
        <f t="shared" si="3"/>
        <v>0</v>
      </c>
      <c r="F27" s="398">
        <f t="shared" si="4"/>
        <v>0</v>
      </c>
      <c r="G27" s="399">
        <v>0.3</v>
      </c>
      <c r="H27" s="415">
        <f t="shared" si="5"/>
        <v>0</v>
      </c>
      <c r="I27" s="177"/>
      <c r="K27" s="175"/>
      <c r="L27" s="175"/>
      <c r="M27" s="175"/>
      <c r="N27" s="416"/>
      <c r="O27" s="175"/>
      <c r="P27" s="175"/>
      <c r="Q27" s="175"/>
    </row>
    <row r="28" spans="2:17" x14ac:dyDescent="0.2">
      <c r="B28" s="228" t="s">
        <v>1272</v>
      </c>
      <c r="C28" s="211">
        <v>35</v>
      </c>
      <c r="D28" s="176">
        <f t="shared" si="2"/>
        <v>0</v>
      </c>
      <c r="E28" s="176">
        <f t="shared" si="3"/>
        <v>0</v>
      </c>
      <c r="F28" s="398">
        <f t="shared" si="4"/>
        <v>0</v>
      </c>
      <c r="G28" s="399">
        <v>0.3</v>
      </c>
      <c r="H28" s="415">
        <f t="shared" si="5"/>
        <v>0</v>
      </c>
      <c r="I28" s="177"/>
      <c r="K28" s="175"/>
      <c r="L28" s="175"/>
      <c r="M28" s="175"/>
      <c r="N28" s="416"/>
      <c r="O28" s="175"/>
      <c r="P28" s="175"/>
      <c r="Q28" s="175"/>
    </row>
    <row r="29" spans="2:17" x14ac:dyDescent="0.2">
      <c r="B29" s="228" t="s">
        <v>1275</v>
      </c>
      <c r="C29" s="211">
        <v>36</v>
      </c>
      <c r="D29" s="176">
        <f t="shared" si="2"/>
        <v>0</v>
      </c>
      <c r="E29" s="176">
        <f t="shared" si="3"/>
        <v>0</v>
      </c>
      <c r="F29" s="398">
        <f t="shared" si="4"/>
        <v>0</v>
      </c>
      <c r="G29" s="399">
        <v>0.3</v>
      </c>
      <c r="H29" s="415">
        <f t="shared" si="5"/>
        <v>0</v>
      </c>
      <c r="I29" s="177"/>
      <c r="K29" s="175"/>
      <c r="L29" s="175"/>
      <c r="M29" s="175"/>
      <c r="N29" s="416"/>
      <c r="O29" s="175"/>
      <c r="P29" s="175"/>
      <c r="Q29" s="175"/>
    </row>
    <row r="30" spans="2:17" x14ac:dyDescent="0.2">
      <c r="B30" s="228" t="s">
        <v>1276</v>
      </c>
      <c r="C30" s="211">
        <v>37</v>
      </c>
      <c r="D30" s="176">
        <f t="shared" si="2"/>
        <v>0</v>
      </c>
      <c r="E30" s="176">
        <f t="shared" si="3"/>
        <v>0</v>
      </c>
      <c r="F30" s="398">
        <f t="shared" si="4"/>
        <v>0</v>
      </c>
      <c r="G30" s="399">
        <v>0.3</v>
      </c>
      <c r="H30" s="415">
        <f t="shared" si="5"/>
        <v>0</v>
      </c>
      <c r="I30" s="177"/>
      <c r="K30" s="175"/>
      <c r="L30" s="175"/>
      <c r="M30" s="175"/>
      <c r="N30" s="416"/>
      <c r="O30" s="175"/>
      <c r="P30" s="175"/>
      <c r="Q30" s="175"/>
    </row>
    <row r="31" spans="2:17" x14ac:dyDescent="0.2">
      <c r="B31" s="228" t="s">
        <v>1277</v>
      </c>
      <c r="C31" s="211">
        <v>38</v>
      </c>
      <c r="D31" s="176">
        <f t="shared" si="2"/>
        <v>0</v>
      </c>
      <c r="E31" s="176">
        <f t="shared" si="3"/>
        <v>0</v>
      </c>
      <c r="F31" s="398">
        <f t="shared" si="4"/>
        <v>0</v>
      </c>
      <c r="G31" s="399">
        <v>0.2</v>
      </c>
      <c r="H31" s="415">
        <f t="shared" si="5"/>
        <v>0</v>
      </c>
      <c r="I31" s="177"/>
      <c r="K31" s="175"/>
      <c r="L31" s="175"/>
      <c r="M31" s="175"/>
      <c r="N31" s="416"/>
      <c r="O31" s="175"/>
      <c r="P31" s="175"/>
      <c r="Q31" s="175"/>
    </row>
    <row r="32" spans="2:17" x14ac:dyDescent="0.2">
      <c r="B32" s="228" t="s">
        <v>1273</v>
      </c>
      <c r="C32" s="211">
        <v>39</v>
      </c>
      <c r="D32" s="176">
        <f t="shared" si="2"/>
        <v>0</v>
      </c>
      <c r="E32" s="176">
        <f t="shared" si="3"/>
        <v>0</v>
      </c>
      <c r="F32" s="398">
        <f t="shared" si="4"/>
        <v>0</v>
      </c>
      <c r="G32" s="399">
        <v>0.24</v>
      </c>
      <c r="H32" s="415">
        <f t="shared" si="5"/>
        <v>0</v>
      </c>
      <c r="I32" s="177"/>
      <c r="K32" s="175"/>
      <c r="L32" s="175"/>
      <c r="M32" s="175"/>
      <c r="N32" s="416"/>
      <c r="O32" s="175"/>
      <c r="P32" s="175"/>
      <c r="Q32" s="175"/>
    </row>
    <row r="33" spans="2:17" s="295" customFormat="1" x14ac:dyDescent="0.2">
      <c r="B33" s="401" t="s">
        <v>586</v>
      </c>
      <c r="C33" s="234">
        <v>49</v>
      </c>
      <c r="D33" s="262">
        <f>SUM(D24:D32)</f>
        <v>0</v>
      </c>
      <c r="E33" s="262">
        <f>SUM(E24:E32)</f>
        <v>0</v>
      </c>
      <c r="F33" s="402"/>
      <c r="G33" s="402"/>
      <c r="H33" s="403">
        <f>SUM(H24:H32)</f>
        <v>0</v>
      </c>
      <c r="I33" s="403">
        <f>SUM(I24:I32)</f>
        <v>0</v>
      </c>
      <c r="K33" s="94">
        <f>SUM(K24:K32)</f>
        <v>0</v>
      </c>
      <c r="L33" s="94">
        <f>SUM(L24:L32)</f>
        <v>0</v>
      </c>
      <c r="M33" s="94">
        <f>SUM(M24:M32)</f>
        <v>0</v>
      </c>
      <c r="N33" s="416"/>
      <c r="O33" s="94">
        <f>SUM(O24:O32)</f>
        <v>0</v>
      </c>
      <c r="P33" s="94">
        <f>SUM(P24:P32)</f>
        <v>0</v>
      </c>
      <c r="Q33" s="94">
        <f>SUM(Q24:Q32)</f>
        <v>0</v>
      </c>
    </row>
    <row r="34" spans="2:17" x14ac:dyDescent="0.2">
      <c r="C34" s="201"/>
      <c r="D34" s="201"/>
      <c r="E34" s="201"/>
      <c r="F34" s="220"/>
      <c r="G34" s="220"/>
      <c r="H34" s="379"/>
      <c r="I34" s="379"/>
      <c r="J34" s="379"/>
      <c r="K34" s="379"/>
      <c r="L34" s="379"/>
      <c r="M34" s="201"/>
      <c r="N34" s="326"/>
      <c r="O34" s="201"/>
      <c r="P34" s="201"/>
    </row>
    <row r="35" spans="2:17" x14ac:dyDescent="0.2">
      <c r="B35" s="417" t="s">
        <v>72</v>
      </c>
      <c r="C35" s="909" t="s">
        <v>1194</v>
      </c>
      <c r="D35" s="418"/>
      <c r="E35" s="419"/>
      <c r="F35" s="419"/>
      <c r="G35" s="420"/>
      <c r="H35" s="283" t="s">
        <v>1201</v>
      </c>
      <c r="I35" s="283" t="s">
        <v>1398</v>
      </c>
    </row>
    <row r="36" spans="2:17" x14ac:dyDescent="0.2">
      <c r="B36" s="421"/>
      <c r="C36" s="911"/>
      <c r="D36" s="422"/>
      <c r="E36" s="423"/>
      <c r="F36" s="423"/>
      <c r="G36" s="424"/>
      <c r="H36" s="227" t="s">
        <v>70</v>
      </c>
      <c r="I36" s="227" t="s">
        <v>71</v>
      </c>
    </row>
    <row r="37" spans="2:17" s="206" customFormat="1" ht="25.5" x14ac:dyDescent="0.2">
      <c r="B37" s="425" t="s">
        <v>919</v>
      </c>
      <c r="C37" s="426">
        <v>59</v>
      </c>
      <c r="D37" s="427"/>
      <c r="E37" s="428"/>
      <c r="F37" s="141"/>
      <c r="G37" s="429"/>
      <c r="H37" s="176">
        <f>MAX(H19, H33)</f>
        <v>0</v>
      </c>
      <c r="I37" s="176">
        <f>MAX(I19, I33)</f>
        <v>0</v>
      </c>
      <c r="J37" s="430"/>
      <c r="K37" s="430"/>
      <c r="L37" s="430"/>
      <c r="N37" s="360"/>
    </row>
    <row r="38" spans="2:17" x14ac:dyDescent="0.2">
      <c r="C38" s="201"/>
      <c r="D38" s="201"/>
      <c r="E38" s="201"/>
      <c r="F38" s="220"/>
      <c r="G38" s="220"/>
      <c r="H38" s="379"/>
      <c r="I38" s="379"/>
      <c r="J38" s="379"/>
      <c r="K38" s="379"/>
      <c r="L38" s="379"/>
      <c r="M38" s="201"/>
      <c r="N38" s="326"/>
      <c r="O38" s="201"/>
      <c r="P38" s="201"/>
    </row>
    <row r="39" spans="2:17" x14ac:dyDescent="0.2">
      <c r="B39" s="268" t="s">
        <v>749</v>
      </c>
      <c r="C39" s="201"/>
      <c r="D39" s="201"/>
      <c r="E39" s="201"/>
      <c r="F39" s="220"/>
      <c r="G39" s="220"/>
      <c r="H39" s="379"/>
      <c r="I39" s="379"/>
      <c r="J39" s="379"/>
      <c r="K39" s="379"/>
      <c r="L39" s="379"/>
      <c r="M39" s="201"/>
      <c r="N39" s="326"/>
      <c r="O39" s="201"/>
      <c r="P39" s="201"/>
    </row>
    <row r="40" spans="2:17" x14ac:dyDescent="0.2">
      <c r="B40" s="201" t="s">
        <v>1202</v>
      </c>
      <c r="C40" s="201"/>
      <c r="D40" s="201"/>
      <c r="E40" s="201"/>
      <c r="F40" s="220"/>
      <c r="G40" s="220"/>
      <c r="H40" s="379"/>
      <c r="I40" s="379"/>
      <c r="J40" s="379"/>
      <c r="K40" s="379"/>
      <c r="L40" s="379"/>
      <c r="M40" s="201"/>
      <c r="N40" s="326"/>
      <c r="O40" s="201"/>
      <c r="P40" s="201"/>
    </row>
    <row r="41" spans="2:17" ht="12.75" customHeight="1" x14ac:dyDescent="0.2">
      <c r="B41" s="189" t="s">
        <v>511</v>
      </c>
      <c r="C41" s="218"/>
      <c r="D41" s="218"/>
      <c r="E41" s="218"/>
      <c r="F41" s="218"/>
      <c r="G41" s="218"/>
      <c r="H41" s="218"/>
      <c r="I41" s="379"/>
      <c r="J41" s="379"/>
      <c r="K41" s="379"/>
      <c r="L41" s="379"/>
      <c r="M41" s="201"/>
      <c r="N41" s="326"/>
      <c r="O41" s="201"/>
      <c r="P41" s="201"/>
    </row>
    <row r="42" spans="2:17" x14ac:dyDescent="0.2">
      <c r="C42" s="218"/>
      <c r="D42" s="218"/>
      <c r="E42" s="218"/>
      <c r="F42" s="218"/>
      <c r="G42" s="218"/>
      <c r="H42" s="218"/>
      <c r="I42" s="379"/>
      <c r="J42" s="379"/>
      <c r="K42" s="379"/>
      <c r="L42" s="379"/>
      <c r="M42" s="201"/>
      <c r="N42" s="326"/>
      <c r="O42" s="201"/>
      <c r="P42" s="201"/>
    </row>
    <row r="43" spans="2:17" x14ac:dyDescent="0.2">
      <c r="C43" s="201"/>
      <c r="D43" s="201"/>
      <c r="E43" s="201"/>
      <c r="F43" s="220"/>
      <c r="G43" s="220"/>
      <c r="H43" s="379"/>
      <c r="I43" s="379"/>
      <c r="J43" s="379"/>
      <c r="K43" s="379"/>
      <c r="L43" s="379"/>
      <c r="M43" s="201"/>
      <c r="N43" s="326"/>
      <c r="O43" s="201"/>
      <c r="P43" s="201"/>
    </row>
    <row r="44" spans="2:17" x14ac:dyDescent="0.2">
      <c r="C44" s="201"/>
      <c r="D44" s="201"/>
      <c r="E44" s="201"/>
      <c r="F44" s="220"/>
      <c r="G44" s="220"/>
      <c r="H44" s="379"/>
      <c r="I44" s="379"/>
      <c r="J44" s="379"/>
      <c r="K44" s="379"/>
      <c r="L44" s="379"/>
      <c r="M44" s="201"/>
      <c r="N44" s="326"/>
      <c r="O44" s="201"/>
      <c r="P44" s="201"/>
    </row>
    <row r="45" spans="2:17" x14ac:dyDescent="0.2">
      <c r="C45" s="201"/>
      <c r="D45" s="201"/>
      <c r="E45" s="201"/>
      <c r="F45" s="220"/>
      <c r="G45" s="220"/>
      <c r="H45" s="379"/>
      <c r="I45" s="379"/>
      <c r="J45" s="379"/>
      <c r="K45" s="379"/>
      <c r="L45" s="379"/>
      <c r="M45" s="201"/>
      <c r="N45" s="326"/>
      <c r="O45" s="201"/>
      <c r="P45" s="201"/>
    </row>
    <row r="46" spans="2:17" x14ac:dyDescent="0.2">
      <c r="C46" s="201"/>
      <c r="D46" s="201"/>
      <c r="E46" s="201"/>
      <c r="F46" s="220"/>
      <c r="G46" s="220"/>
      <c r="H46" s="379"/>
      <c r="I46" s="379"/>
      <c r="J46" s="379"/>
      <c r="K46" s="379"/>
      <c r="L46" s="379"/>
      <c r="M46" s="201"/>
      <c r="N46" s="326"/>
      <c r="O46" s="201"/>
      <c r="P46" s="201"/>
    </row>
    <row r="47" spans="2:17" x14ac:dyDescent="0.2">
      <c r="C47" s="201"/>
      <c r="D47" s="201"/>
      <c r="E47" s="201"/>
      <c r="F47" s="220"/>
      <c r="G47" s="220"/>
      <c r="H47" s="379"/>
      <c r="I47" s="379"/>
      <c r="J47" s="379"/>
      <c r="K47" s="379"/>
      <c r="L47" s="379"/>
      <c r="M47" s="201"/>
      <c r="N47" s="326"/>
      <c r="O47" s="201"/>
      <c r="P47" s="201"/>
    </row>
    <row r="48" spans="2:17" x14ac:dyDescent="0.2">
      <c r="C48" s="201"/>
      <c r="D48" s="201"/>
      <c r="E48" s="201"/>
      <c r="F48" s="220"/>
      <c r="G48" s="220"/>
      <c r="H48" s="379"/>
      <c r="I48" s="379"/>
      <c r="J48" s="379"/>
      <c r="K48" s="379"/>
      <c r="L48" s="379"/>
      <c r="M48" s="201"/>
      <c r="N48" s="326"/>
      <c r="O48" s="201"/>
      <c r="P48" s="201"/>
    </row>
    <row r="49" spans="3:16" x14ac:dyDescent="0.2">
      <c r="C49" s="201"/>
      <c r="D49" s="201"/>
      <c r="E49" s="201"/>
      <c r="F49" s="220"/>
      <c r="G49" s="220"/>
      <c r="H49" s="379"/>
      <c r="I49" s="379"/>
      <c r="J49" s="379"/>
      <c r="K49" s="379"/>
      <c r="L49" s="379"/>
      <c r="M49" s="201"/>
      <c r="N49" s="326"/>
      <c r="O49" s="201"/>
      <c r="P49" s="201"/>
    </row>
    <row r="50" spans="3:16" x14ac:dyDescent="0.2">
      <c r="C50" s="201"/>
      <c r="D50" s="201"/>
      <c r="E50" s="201"/>
      <c r="F50" s="220"/>
      <c r="G50" s="220"/>
      <c r="H50" s="379"/>
      <c r="I50" s="379"/>
      <c r="J50" s="379"/>
      <c r="K50" s="379"/>
      <c r="L50" s="379"/>
      <c r="M50" s="201"/>
      <c r="N50" s="326"/>
      <c r="O50" s="201"/>
      <c r="P50" s="201"/>
    </row>
    <row r="51" spans="3:16" x14ac:dyDescent="0.2">
      <c r="C51" s="201"/>
      <c r="D51" s="201"/>
      <c r="E51" s="201"/>
      <c r="F51" s="220"/>
      <c r="G51" s="220"/>
      <c r="H51" s="379"/>
      <c r="I51" s="379"/>
      <c r="J51" s="379"/>
      <c r="K51" s="379"/>
      <c r="L51" s="379"/>
      <c r="M51" s="201"/>
      <c r="N51" s="326"/>
      <c r="O51" s="201"/>
      <c r="P51" s="201"/>
    </row>
    <row r="52" spans="3:16" x14ac:dyDescent="0.2">
      <c r="C52" s="201"/>
      <c r="D52" s="201"/>
      <c r="E52" s="201"/>
      <c r="F52" s="220"/>
      <c r="G52" s="220"/>
      <c r="H52" s="379"/>
      <c r="I52" s="379"/>
      <c r="J52" s="379"/>
      <c r="K52" s="379"/>
      <c r="L52" s="379"/>
      <c r="M52" s="201"/>
      <c r="N52" s="326"/>
      <c r="O52" s="201"/>
      <c r="P52" s="201"/>
    </row>
    <row r="53" spans="3:16" x14ac:dyDescent="0.2">
      <c r="C53" s="201"/>
      <c r="D53" s="201"/>
      <c r="E53" s="201"/>
      <c r="F53" s="220"/>
      <c r="G53" s="220"/>
      <c r="H53" s="379"/>
      <c r="I53" s="379"/>
      <c r="J53" s="379"/>
      <c r="K53" s="379"/>
      <c r="L53" s="379"/>
      <c r="M53" s="201"/>
      <c r="N53" s="326"/>
      <c r="O53" s="201"/>
      <c r="P53" s="201"/>
    </row>
    <row r="54" spans="3:16" x14ac:dyDescent="0.2">
      <c r="C54" s="201"/>
      <c r="D54" s="201"/>
      <c r="E54" s="201"/>
      <c r="F54" s="220"/>
      <c r="G54" s="220"/>
      <c r="H54" s="379"/>
      <c r="I54" s="379"/>
      <c r="J54" s="379"/>
      <c r="K54" s="379"/>
      <c r="L54" s="379"/>
      <c r="M54" s="201"/>
      <c r="N54" s="326"/>
      <c r="O54" s="201"/>
      <c r="P54" s="201"/>
    </row>
    <row r="55" spans="3:16" x14ac:dyDescent="0.2">
      <c r="C55" s="201"/>
      <c r="D55" s="201"/>
      <c r="E55" s="201"/>
      <c r="F55" s="220"/>
      <c r="G55" s="220"/>
      <c r="H55" s="379"/>
      <c r="I55" s="379"/>
      <c r="J55" s="379"/>
      <c r="K55" s="379"/>
      <c r="L55" s="379"/>
      <c r="M55" s="201"/>
      <c r="N55" s="326"/>
      <c r="O55" s="201"/>
      <c r="P55" s="201"/>
    </row>
  </sheetData>
  <sheetProtection password="E47D" sheet="1"/>
  <mergeCells count="8">
    <mergeCell ref="I21:I22"/>
    <mergeCell ref="C8:C9"/>
    <mergeCell ref="B22:B23"/>
    <mergeCell ref="C21:C23"/>
    <mergeCell ref="C35:C36"/>
    <mergeCell ref="F21:F22"/>
    <mergeCell ref="G21:G22"/>
    <mergeCell ref="H21:H22"/>
  </mergeCells>
  <phoneticPr fontId="2" type="noConversion"/>
  <pageMargins left="0.25" right="0.25" top="0.75" bottom="0.75" header="0.5" footer="0.5"/>
  <pageSetup paperSize="9" scale="64" orientation="landscape" r:id="rId1"/>
  <headerFooter alignWithMargins="0">
    <oddFooter>&amp;L&amp;A&amp;R&amp;P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نماذج التأمين لمؤسسة النقد العربي السعودي" ma:contentTypeID="0x0101000003567D9C9A4291A91C6601083D3B60006D66335779FABE4183419C65DD07B7E7" ma:contentTypeVersion="5" ma:contentTypeDescription="نماذج التأمين" ma:contentTypeScope="" ma:versionID="41ae68ebc0a3a10534c5c2b6124c62e5">
  <xsd:schema xmlns:xsd="http://www.w3.org/2001/XMLSchema" xmlns:xs="http://www.w3.org/2001/XMLSchema" xmlns:p="http://schemas.microsoft.com/office/2006/metadata/properties" xmlns:ns1="http://schemas.microsoft.com/sharepoint/v3" xmlns:ns2="f541a14f-bb8c-46a6-82cf-690a80305b67" xmlns:ns3="c6d2322e-1447-41e6-8e12-af9c90863e9c" targetNamespace="http://schemas.microsoft.com/office/2006/metadata/properties" ma:root="true" ma:fieldsID="b4b691fa7f2248972b656e3a0f23f485" ns1:_="" ns2:_="" ns3:_="">
    <xsd:import namespace="http://schemas.microsoft.com/sharepoint/v3"/>
    <xsd:import namespace="f541a14f-bb8c-46a6-82cf-690a80305b67"/>
    <xsd:import namespace="c6d2322e-1447-41e6-8e12-af9c90863e9c"/>
    <xsd:element name="properties">
      <xsd:complexType>
        <xsd:sequence>
          <xsd:element name="documentManagement">
            <xsd:complexType>
              <xsd:all>
                <xsd:element ref="ns2:SAMAFilePublishDate" minOccurs="0"/>
                <xsd:element ref="ns3:TaxCatchAll" minOccurs="0"/>
                <xsd:element ref="ns2:SAMAInsuranceFormsCategoryTaxHTField0"/>
                <xsd:element ref="ns1: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ariationsItemGroupID" ma:index="12" nillable="true" ma:displayName="Item Group ID" ma:description="" ma:hidden="true" ma:internalName="VariationsItemGroupID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1a14f-bb8c-46a6-82cf-690a80305b67" elementFormDefault="qualified">
    <xsd:import namespace="http://schemas.microsoft.com/office/2006/documentManagement/types"/>
    <xsd:import namespace="http://schemas.microsoft.com/office/infopath/2007/PartnerControls"/>
    <xsd:element name="SAMAFilePublishDate" ma:index="9" nillable="true" ma:displayName="تاريخ النشر" ma:format="DateOnly" ma:internalName="SAMAFilePublishDate">
      <xsd:simpleType>
        <xsd:restriction base="dms:DateTime"/>
      </xsd:simpleType>
    </xsd:element>
    <xsd:element name="SAMAInsuranceFormsCategoryTaxHTField0" ma:index="11" nillable="true" ma:taxonomy="true" ma:internalName="SAMAInsuranceFormsCategoryTaxHTField0" ma:taxonomyFieldName="SAMAInsuranceFormsCategory" ma:displayName="فئات" ma:fieldId="{55073b4c-1bcc-4aab-9d52-dbfe9e699c77}" ma:sspId="e91b2921-ea10-4903-9a1f-d2e358cd523d" ma:termSetId="8a628b80-fa48-4537-b086-44d2a29f19c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2322e-1447-41e6-8e12-af9c90863e9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754530d6-6e73-48b4-b8b5-7143321fdc71}" ma:internalName="TaxCatchAll" ma:showField="CatchAllData" ma:web="2dcccdc7-6d29-4966-b3d0-f3508f11dc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MAInsuranceFormsCategoryTaxHTField0 xmlns="f541a14f-bb8c-46a6-82cf-690a80305b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نماذج التقرير المالية</TermName>
          <TermId xmlns="http://schemas.microsoft.com/office/infopath/2007/PartnerControls">250f2d48-dd5f-4dde-9819-bab7d4b4b874</TermId>
        </TermInfo>
      </Terms>
    </SAMAInsuranceFormsCategoryTaxHTField0>
    <SAMAFilePublishDate xmlns="f541a14f-bb8c-46a6-82cf-690a80305b67" xsi:nil="true"/>
    <TaxCatchAll xmlns="c6d2322e-1447-41e6-8e12-af9c90863e9c">
      <Value>70</Value>
    </TaxCatchAll>
    <VariationsItemGroupID xmlns="http://schemas.microsoft.com/sharepoint/v3">9b132626-68fb-4eb8-8b81-5c8968c0759d</VariationsItemGroupID>
  </documentManagement>
</p:properties>
</file>

<file path=customXml/itemProps1.xml><?xml version="1.0" encoding="utf-8"?>
<ds:datastoreItem xmlns:ds="http://schemas.openxmlformats.org/officeDocument/2006/customXml" ds:itemID="{94577D24-31CC-4726-847A-49775CF0C819}"/>
</file>

<file path=customXml/itemProps2.xml><?xml version="1.0" encoding="utf-8"?>
<ds:datastoreItem xmlns:ds="http://schemas.openxmlformats.org/officeDocument/2006/customXml" ds:itemID="{49877C50-28C3-4BBA-B9B9-265D8277C3B1}"/>
</file>

<file path=customXml/itemProps3.xml><?xml version="1.0" encoding="utf-8"?>
<ds:datastoreItem xmlns:ds="http://schemas.openxmlformats.org/officeDocument/2006/customXml" ds:itemID="{80615F09-CE3F-435F-BB4B-033DEE4D06CF}"/>
</file>

<file path=customXml/itemProps4.xml><?xml version="1.0" encoding="utf-8"?>
<ds:datastoreItem xmlns:ds="http://schemas.openxmlformats.org/officeDocument/2006/customXml" ds:itemID="{AA0E6A88-24B4-491E-ACB4-8574FEF571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39</vt:i4>
      </vt:variant>
    </vt:vector>
  </HeadingPairs>
  <TitlesOfParts>
    <vt:vector size="90" baseType="lpstr">
      <vt:lpstr>CVR</vt:lpstr>
      <vt:lpstr>TOC</vt:lpstr>
      <vt:lpstr>Map</vt:lpstr>
      <vt:lpstr>Form 11</vt:lpstr>
      <vt:lpstr>Form 12</vt:lpstr>
      <vt:lpstr>Form 21</vt:lpstr>
      <vt:lpstr>Form 22</vt:lpstr>
      <vt:lpstr>Form 31</vt:lpstr>
      <vt:lpstr>Form 32</vt:lpstr>
      <vt:lpstr>Form 33</vt:lpstr>
      <vt:lpstr>Form 41</vt:lpstr>
      <vt:lpstr>Form 42</vt:lpstr>
      <vt:lpstr>Form 43</vt:lpstr>
      <vt:lpstr>Form 44</vt:lpstr>
      <vt:lpstr>Form 45</vt:lpstr>
      <vt:lpstr>Form 51</vt:lpstr>
      <vt:lpstr>Form 52</vt:lpstr>
      <vt:lpstr>Form 53</vt:lpstr>
      <vt:lpstr>Form 54</vt:lpstr>
      <vt:lpstr>Form 55</vt:lpstr>
      <vt:lpstr>Form 56</vt:lpstr>
      <vt:lpstr>Form 57</vt:lpstr>
      <vt:lpstr>Form 58</vt:lpstr>
      <vt:lpstr>Form 61</vt:lpstr>
      <vt:lpstr>Form 62</vt:lpstr>
      <vt:lpstr>Form 63</vt:lpstr>
      <vt:lpstr>Form 64</vt:lpstr>
      <vt:lpstr>Form 65</vt:lpstr>
      <vt:lpstr>Form 66</vt:lpstr>
      <vt:lpstr>Form 67</vt:lpstr>
      <vt:lpstr>Form 68</vt:lpstr>
      <vt:lpstr>Form 71</vt:lpstr>
      <vt:lpstr>Form 72</vt:lpstr>
      <vt:lpstr>Form 73</vt:lpstr>
      <vt:lpstr>Form 74</vt:lpstr>
      <vt:lpstr>Form 75</vt:lpstr>
      <vt:lpstr>Form 76</vt:lpstr>
      <vt:lpstr>Form 81</vt:lpstr>
      <vt:lpstr>Form 82</vt:lpstr>
      <vt:lpstr>Form 83</vt:lpstr>
      <vt:lpstr>Form 84</vt:lpstr>
      <vt:lpstr>Form 85</vt:lpstr>
      <vt:lpstr>Form 91</vt:lpstr>
      <vt:lpstr>Form 92</vt:lpstr>
      <vt:lpstr>Form 93</vt:lpstr>
      <vt:lpstr>Form 94</vt:lpstr>
      <vt:lpstr>Form 95</vt:lpstr>
      <vt:lpstr>Form 96</vt:lpstr>
      <vt:lpstr>Form 101</vt:lpstr>
      <vt:lpstr>Form 102</vt:lpstr>
      <vt:lpstr>Validation</vt:lpstr>
      <vt:lpstr>'Form 64'!OLE_LINK1</vt:lpstr>
      <vt:lpstr>'Form 101'!Print_Area</vt:lpstr>
      <vt:lpstr>'Form 102'!Print_Area</vt:lpstr>
      <vt:lpstr>'Form 11'!Print_Area</vt:lpstr>
      <vt:lpstr>'Form 12'!Print_Area</vt:lpstr>
      <vt:lpstr>'Form 21'!Print_Area</vt:lpstr>
      <vt:lpstr>'Form 22'!Print_Area</vt:lpstr>
      <vt:lpstr>'Form 31'!Print_Area</vt:lpstr>
      <vt:lpstr>'Form 32'!Print_Area</vt:lpstr>
      <vt:lpstr>'Form 33'!Print_Area</vt:lpstr>
      <vt:lpstr>'Form 41'!Print_Area</vt:lpstr>
      <vt:lpstr>'Form 45'!Print_Area</vt:lpstr>
      <vt:lpstr>'Form 53'!Print_Area</vt:lpstr>
      <vt:lpstr>'Form 54'!Print_Area</vt:lpstr>
      <vt:lpstr>'Form 58'!Print_Area</vt:lpstr>
      <vt:lpstr>'Form 64'!Print_Area</vt:lpstr>
      <vt:lpstr>'Form 68'!Print_Area</vt:lpstr>
      <vt:lpstr>'Form 76'!Print_Area</vt:lpstr>
      <vt:lpstr>'Form 84'!Print_Area</vt:lpstr>
      <vt:lpstr>'Form 92'!Print_Area</vt:lpstr>
      <vt:lpstr>TOC!Print_Area</vt:lpstr>
      <vt:lpstr>Validation!Print_Area</vt:lpstr>
      <vt:lpstr>'Form 11'!Print_Titles</vt:lpstr>
      <vt:lpstr>'Form 12'!Print_Titles</vt:lpstr>
      <vt:lpstr>'Form 21'!Print_Titles</vt:lpstr>
      <vt:lpstr>'Form 41'!Print_Titles</vt:lpstr>
      <vt:lpstr>'Form 42'!Print_Titles</vt:lpstr>
      <vt:lpstr>'Form 51'!Print_Titles</vt:lpstr>
      <vt:lpstr>'Form 53'!Print_Titles</vt:lpstr>
      <vt:lpstr>'Form 54'!Print_Titles</vt:lpstr>
      <vt:lpstr>'Form 58'!Print_Titles</vt:lpstr>
      <vt:lpstr>'Form 62'!Print_Titles</vt:lpstr>
      <vt:lpstr>'Form 64'!Print_Titles</vt:lpstr>
      <vt:lpstr>'Form 74'!Print_Titles</vt:lpstr>
      <vt:lpstr>'Form 76'!Print_Titles</vt:lpstr>
      <vt:lpstr>'Form 83'!Print_Titles</vt:lpstr>
      <vt:lpstr>'Form 92'!Print_Titles</vt:lpstr>
      <vt:lpstr>'Form 93'!Print_Titles</vt:lpstr>
      <vt:lpstr>Validation!Print_Titles</vt:lpstr>
    </vt:vector>
  </TitlesOfParts>
  <Company>BA&amp;H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نماذج التقارير المالية الربع سنوية والسنوية لشركات التأمين و/أو إعادة التأمين</dc:title>
  <dc:creator>sama</dc:creator>
  <cp:lastModifiedBy>Mohammed S. AlMotek</cp:lastModifiedBy>
  <cp:lastPrinted>2009-11-16T20:59:18Z</cp:lastPrinted>
  <dcterms:created xsi:type="dcterms:W3CDTF">2000-05-15T16:39:39Z</dcterms:created>
  <dcterms:modified xsi:type="dcterms:W3CDTF">2016-01-04T12:04:44Z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74&quot;/&gt;&lt;CXlWorkbook id=&quot;1&quot;&gt;&lt;m_cxllink/&gt;&lt;/CXlWorkbook&gt;&lt;/root&gt;">
    <vt:bool>false</vt:bool>
  </property>
  <property fmtid="{D5CDD505-2E9C-101B-9397-08002B2CF9AE}" pid="3" name="ContentType">
    <vt:lpwstr>Document</vt:lpwstr>
  </property>
  <property fmtid="{D5CDD505-2E9C-101B-9397-08002B2CF9AE}" pid="4" name="display_urn:schemas-microsoft-com:office:office#Editor">
    <vt:lpwstr>Ahmad H. Hussein</vt:lpwstr>
  </property>
  <property fmtid="{D5CDD505-2E9C-101B-9397-08002B2CF9AE}" pid="5" name="xd_Signature">
    <vt:lpwstr/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System Account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ntentTypeId">
    <vt:lpwstr>0x0101000003567D9C9A4291A91C6601083D3B60006D66335779FABE4183419C65DD07B7E7</vt:lpwstr>
  </property>
  <property fmtid="{D5CDD505-2E9C-101B-9397-08002B2CF9AE}" pid="12" name="SAMAInsuranceFormsCategory">
    <vt:lpwstr>70;#نماذج التقرير المالية|250f2d48-dd5f-4dde-9819-bab7d4b4b874</vt:lpwstr>
  </property>
  <property fmtid="{D5CDD505-2E9C-101B-9397-08002B2CF9AE}" pid="13" name="Order">
    <vt:r8>6500</vt:r8>
  </property>
  <property fmtid="{D5CDD505-2E9C-101B-9397-08002B2CF9AE}" pid="14" name="ComplianceAssetId">
    <vt:lpwstr/>
  </property>
</Properties>
</file>